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8385" firstSheet="1" activeTab="3"/>
  </bookViews>
  <sheets>
    <sheet name=" TU EM" sheetId="1" state="hidden" r:id="rId1"/>
    <sheet name="DUNG TIEN" sheetId="2" r:id="rId2"/>
    <sheet name="tuem" sheetId="3" state="hidden" r:id="rId3"/>
    <sheet name="dungtien" sheetId="4" r:id="rId4"/>
    <sheet name="Sheet3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A11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CỘNG TỪ THÁNG NGHỈ VỚI MỐC ĐẦU TIÊN 60 THÁNG LÀ ĐÚNG</t>
        </r>
      </text>
    </comment>
  </commentList>
</comments>
</file>

<file path=xl/comments3.xml><?xml version="1.0" encoding="utf-8"?>
<comments xmlns="http://schemas.openxmlformats.org/spreadsheetml/2006/main">
  <authors>
    <author>lenhi</author>
  </authors>
  <commentList>
    <comment ref="X15" authorId="0">
      <text>
        <r>
          <rPr>
            <b/>
            <sz val="8"/>
            <rFont val="Tahoma"/>
            <family val="2"/>
          </rPr>
          <t>lenhi:</t>
        </r>
        <r>
          <rPr>
            <sz val="8"/>
            <rFont val="Tahoma"/>
            <family val="2"/>
          </rPr>
          <t xml:space="preserve">
=lương bình quân * (mức trợ cấp 3 tháng tiền lương cho mỗi năm nghỉ hưu trước tuồi)</t>
        </r>
      </text>
    </comment>
    <comment ref="Y15" authorId="0">
      <text>
        <r>
          <rPr>
            <b/>
            <sz val="10"/>
            <rFont val="Tahoma"/>
            <family val="2"/>
          </rPr>
          <t>lenhi:</t>
        </r>
        <r>
          <rPr>
            <sz val="10"/>
            <rFont val="Tahoma"/>
            <family val="2"/>
          </rPr>
          <t xml:space="preserve">
Trợ cấp 5 tháng tiền lương cho 20 năm đầu công tác = 5* mức lương bình quân
</t>
        </r>
      </text>
    </comment>
    <comment ref="Z15" authorId="0">
      <text>
        <r>
          <rPr>
            <b/>
            <sz val="8"/>
            <rFont val="Tahoma"/>
            <family val="2"/>
          </rPr>
          <t>lenhi:</t>
        </r>
        <r>
          <rPr>
            <sz val="8"/>
            <rFont val="Tahoma"/>
            <family val="2"/>
          </rPr>
          <t xml:space="preserve">
từ năm 21 trở đi cứ mổi năm được trợ cấp 1/2 tháng tiền lương= chên lệch số năm đóng bảo hiểm trên 20 năm * 1/2*mức lương bình quân</t>
        </r>
      </text>
    </comment>
  </commentList>
</comments>
</file>

<file path=xl/comments4.xml><?xml version="1.0" encoding="utf-8"?>
<comments xmlns="http://schemas.openxmlformats.org/spreadsheetml/2006/main">
  <authors>
    <author>lenhi</author>
  </authors>
  <commentList>
    <comment ref="X15" authorId="0">
      <text>
        <r>
          <rPr>
            <b/>
            <sz val="8"/>
            <rFont val="Tahoma"/>
            <family val="2"/>
          </rPr>
          <t>lenhi:</t>
        </r>
        <r>
          <rPr>
            <sz val="8"/>
            <rFont val="Tahoma"/>
            <family val="2"/>
          </rPr>
          <t xml:space="preserve">
=lương bình quân * (mức trợ cấp 3 tháng tiền lương cho mỗi năm nghỉ hưu trước tuồi)</t>
        </r>
      </text>
    </comment>
    <comment ref="Y15" authorId="0">
      <text>
        <r>
          <rPr>
            <b/>
            <sz val="10"/>
            <rFont val="Tahoma"/>
            <family val="2"/>
          </rPr>
          <t>lenhi:</t>
        </r>
        <r>
          <rPr>
            <sz val="10"/>
            <rFont val="Tahoma"/>
            <family val="2"/>
          </rPr>
          <t xml:space="preserve">
Trợ cấp 5 tháng tiền lương cho 20 năm đầu công tác = 5* mức lương bình quân
</t>
        </r>
      </text>
    </comment>
    <comment ref="Z15" authorId="0">
      <text>
        <r>
          <rPr>
            <b/>
            <sz val="8"/>
            <rFont val="Tahoma"/>
            <family val="2"/>
          </rPr>
          <t>lenhi:</t>
        </r>
        <r>
          <rPr>
            <sz val="8"/>
            <rFont val="Tahoma"/>
            <family val="2"/>
          </rPr>
          <t xml:space="preserve">
từ năm 21 trở đi cứ mổi năm được trợ cấp 1/2 tháng tiền lương= chên lệch số năm đóng bảo hiểm trên 20 năm * 1/2*mức lương bình quân</t>
        </r>
      </text>
    </comment>
  </commentList>
</comments>
</file>

<file path=xl/sharedStrings.xml><?xml version="1.0" encoding="utf-8"?>
<sst xmlns="http://schemas.openxmlformats.org/spreadsheetml/2006/main" count="212" uniqueCount="109">
  <si>
    <t>Từ ngày, tháng, năm</t>
  </si>
  <si>
    <t>Đến ngày, tháng, năm</t>
  </si>
  <si>
    <t>Số tháng hưởng</t>
  </si>
  <si>
    <t>Hệ số lương</t>
  </si>
  <si>
    <t>Hệ số phụ cấp chức vụ</t>
  </si>
  <si>
    <t>% phụ cấp TN nhà giáo</t>
  </si>
  <si>
    <t>% phụ cấp thâm niên vượt khung</t>
  </si>
  <si>
    <t>Mức lương cơ sở</t>
  </si>
  <si>
    <t>Diễn biến hệ số tiền lương và các loại phụ cấp</t>
  </si>
  <si>
    <t>Tiền lương theo hệ số</t>
  </si>
  <si>
    <t>Tiền phụ cấp chức vụ</t>
  </si>
  <si>
    <t>Tiền phụ cấp thâm niên nhà giáo</t>
  </si>
  <si>
    <t>Tiền phụ cấp thâm niên vượt khung</t>
  </si>
  <si>
    <t>Cộng tiền lương và phụ cấp</t>
  </si>
  <si>
    <t>Tiền lương và phụ cấp</t>
  </si>
  <si>
    <t>BẢNG KÊ KHAI DIỄN BIẾN TIỀN LƯƠNG TÍNH CHI TRẢ TRỢ CẤP TINH GIẢM BIÊN CHẾ</t>
  </si>
  <si>
    <t>* Ghi chú:</t>
  </si>
  <si>
    <t>- Cột 1, 2: Ghi các mốc thời gian hưởng lương và các loại phụ cấp của 60 tháng trước ngày tinh giảm biên chế.</t>
  </si>
  <si>
    <t>- Từ cột 1 đến cột 7: Tất cả đều ghi theo Quyết định lương và quyết định phụ cấp.</t>
  </si>
  <si>
    <t>- Cột 3: = cột 2 - cột 1 để ra số tháng.</t>
  </si>
  <si>
    <t>Hệ số phụ cấp thâm niên vượt khung</t>
  </si>
  <si>
    <t>- Cột 9: Ghi mức lương cơ sở theo từng thời điểm.</t>
  </si>
  <si>
    <t>- Cột 10: = cột 4 x cột 9</t>
  </si>
  <si>
    <t>- Cột 11: = cột 5 x cột 9</t>
  </si>
  <si>
    <t>- Cột 12:= cột 6 x (cột 4 + cột 5 + cột 8) x cột 9</t>
  </si>
  <si>
    <t xml:space="preserve">- Cột 8: = cột 7 x cột 4 </t>
  </si>
  <si>
    <t>8=7x4</t>
  </si>
  <si>
    <t>10=4x9</t>
  </si>
  <si>
    <t>11=5x9</t>
  </si>
  <si>
    <t>12=6x(4+5+8)x9</t>
  </si>
  <si>
    <t>13=7x4x9</t>
  </si>
  <si>
    <t>- Cột 13:= cột 7 x 4 x cột 9</t>
  </si>
  <si>
    <t>Tổng cộng (cột 3 và cột 14)</t>
  </si>
  <si>
    <t>- Cột 14:= (cột 10 + cột 11 + cột 12 + cột 13) x cột 3</t>
  </si>
  <si>
    <t>* Tiền lương bình quân thực lĩnh của 05 năm cuối:</t>
  </si>
  <si>
    <t>* Tiền lương bình quân thực lĩnh của 05 năm cuối: = Tổng cộng cột 14/tổng cộng cột 3</t>
  </si>
  <si>
    <t>Người kê khai</t>
  </si>
  <si>
    <t>Kế toán</t>
  </si>
  <si>
    <t>Thủ trưởng đơn vị</t>
  </si>
  <si>
    <t>Cam kết kê khai 
đúng theo Quyết định lương được hưởng</t>
  </si>
  <si>
    <t>Đã kiểm tra tính xác thực của bảng kê khai</t>
  </si>
  <si>
    <t>Xác nhận</t>
  </si>
  <si>
    <t>14=10+11+12 +13 x 3</t>
  </si>
  <si>
    <t>- Ngày, tháng, năm sinh: 12/09/1965</t>
  </si>
  <si>
    <t>- Ngày, tháng, năm được nghỉ tinh giảm biên chế: 01/11/2020</t>
  </si>
  <si>
    <t>- Ngày, tháng, năm sinh: 10/07/1965</t>
  </si>
  <si>
    <t>PHÒNG GD&amp;ĐT VĨNH THUẬN</t>
  </si>
  <si>
    <t>DANH SÁCH VÀ KINH PHÍ CHI TRẢ CHO NHỮNG NGƯỜI NGHỈ HƯU TRƯỚC TUỔI NĂM 2019</t>
  </si>
  <si>
    <t>TT</t>
  </si>
  <si>
    <t>Họ và tên</t>
  </si>
  <si>
    <t>Ngày tháng năm sinh</t>
  </si>
  <si>
    <t>Trình độ đào tạo</t>
  </si>
  <si>
    <t>Chức danh chuyên môn đang đảm nhiệm</t>
  </si>
  <si>
    <t>Tiền lương theo ngạch, bậc, chức danh, chức vụ hiện giữ</t>
  </si>
  <si>
    <t>Phụ cấp chức vụ (nếu có)</t>
  </si>
  <si>
    <t>Phụ cấp thâm niên nghề (nếu có)</t>
  </si>
  <si>
    <t>Phụ cấp thâm niên vượt khung nếu có</t>
  </si>
  <si>
    <t>Hệ số chênh lệch bảo lưu (nếu có)</t>
  </si>
  <si>
    <t xml:space="preserve">Lương ngạch, bậc trước liền kề </t>
  </si>
  <si>
    <t>Tiền lương tháng (nếu có) để tính trợ cấp (1000 đồng)</t>
  </si>
  <si>
    <t>Số năm đóng BHXH theo sổ BHXH</t>
  </si>
  <si>
    <t>Thời điểm tinh giản biên chế</t>
  </si>
  <si>
    <t>Tuổi giải quyết tinh giản biên chế</t>
  </si>
  <si>
    <t xml:space="preserve">Kinh phí để thực hiện tinh giản biên chế </t>
  </si>
  <si>
    <t>Lý do tinh giản</t>
  </si>
  <si>
    <t>Tổng số</t>
  </si>
  <si>
    <t>Số năm làm công việc nặng nhọc, độc hại hoặc có phụ cấp khu vực 0,7 trở lên</t>
  </si>
  <si>
    <t>Thời điểm hưởng</t>
  </si>
  <si>
    <t>Hệ số</t>
  </si>
  <si>
    <t>Mức phụ cấp</t>
  </si>
  <si>
    <t>Tổng cộng</t>
  </si>
  <si>
    <t>Trợ cấp cho thời gian nghỉ hưu trước tuổi</t>
  </si>
  <si>
    <t>Trợ cấp do có đủ 20 năm đóng BHXH</t>
  </si>
  <si>
    <t>Trợ cấp do có trên 20 năm đóng BHXH</t>
  </si>
  <si>
    <t>A</t>
  </si>
  <si>
    <t>Huỳnh Văn Tú Em</t>
  </si>
  <si>
    <t>Đại học
Sư phạm</t>
  </si>
  <si>
    <t>Giáo viên</t>
  </si>
  <si>
    <t>02 năm liền xếp loại viên chức có 01 năm HTNV và 01 năm không HTNV</t>
  </si>
  <si>
    <t>TỔNG CỘNG</t>
  </si>
  <si>
    <t>…..., ngày ….. tháng …. năm ….</t>
  </si>
  <si>
    <t>NGƯỜI LẬP BẢNG</t>
  </si>
  <si>
    <t>KẾ TOÁN</t>
  </si>
  <si>
    <t xml:space="preserve">HIỆU TRƯỞNG </t>
  </si>
  <si>
    <t>01/06/2020</t>
  </si>
  <si>
    <t>01/12/2019</t>
  </si>
  <si>
    <t>01/11/2015-01/12/2015
01/12/2015-01/05/2016
01/05/2016-01/12/2016
01/12/2016-01/07/2017
01/07/2017- 01/12/2017
01/12/2017-01/07/2018
01/07/2018- 01/12/2018
01/12/2018-01/07/2019
01/07/2019-01/12/2019
01/12/2019-01/06/2020
01/06/2020-01/07/2020
01/07/2020-01/11/2020</t>
  </si>
  <si>
    <t>01/11/2020</t>
  </si>
  <si>
    <t>- Ngày, tháng, năm được nghỉ tinh giảm biên chế: 01/09/2020</t>
  </si>
  <si>
    <t>Nguyễn Dũng Tiến</t>
  </si>
  <si>
    <t>10/07/1965</t>
  </si>
  <si>
    <t>01/01/2009</t>
  </si>
  <si>
    <t>01/07/2020</t>
  </si>
  <si>
    <t>01/09/2015-01/01/2016
01/01/2016-01/05/2016
01/05/2016-01/07/2016
01/07/2016-01/01/2017
01/01/2017-01/07/2017
01/07/2017-01/01/2018
01/01/2018-01/07/2018
01/07/2018-01/01/2019
01/01/2019-01/07/2019
01/07/2019-01/07/2020
01/07/2020-01/09/2020</t>
  </si>
  <si>
    <t>01/9/2020</t>
  </si>
  <si>
    <t xml:space="preserve">4.06+31%+9%
4.06+31%+10%
4.06+31%+10%
4.06+32%+10%
4.06+32%+11%
4.06+33%+11%
4.06+33%+12%
4.06+34%+12%
4.06+34%+13%
4.06+35%+13%
4.06+36%+14%
</t>
  </si>
  <si>
    <t>- Họ và tên:. Huỳnh Văn Tú Em</t>
  </si>
  <si>
    <t>- Chức vụ: Giáo viên</t>
  </si>
  <si>
    <t>- Đơn vị công tác: Trường TH&amp;THCS Phong Đông</t>
  </si>
  <si>
    <t>Từ ngày 01 tháng 11 năm 2015 đến ngày 01 tháng 11 năm 2020</t>
  </si>
  <si>
    <t>Từ ngày 01 tháng 09 năm 2015 đến ngày 01 tháng 09 năm 2020</t>
  </si>
  <si>
    <t>- Họ và tên: Nguyễn Dũng Tiến</t>
  </si>
  <si>
    <t>TRƯỜNG TH&amp;THCS PHONG ĐÔNG</t>
  </si>
  <si>
    <t>37 năm 5 tháng</t>
  </si>
  <si>
    <t>37 năm 8 tháng</t>
  </si>
  <si>
    <t>ĐHSP</t>
  </si>
  <si>
    <t xml:space="preserve">4,27+30%
4,27+31%
4,27+31%       4,58+32%   
4,58+32%       4,58+33%      4,58+33%       4,58+34% 
4,58+34%   4,58+35%
4,89+35%
4,89+35%
       </t>
  </si>
  <si>
    <t>(Kèm theo Đề nghị số  10/ĐN-TH&amp;THCS_PĐ ngày 02 tháng 03 năm 2020 của  Trường TH&amp;THCS Phong Đông )</t>
  </si>
  <si>
    <t>Từ ngày 01 tháng 7 năm 2019 đến ngày 31 tháng 12 năm 2020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</si>
</sst>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0.000"/>
    <numFmt numFmtId="174" formatCode="0.0000"/>
    <numFmt numFmtId="175" formatCode="mmm\-yyyy"/>
    <numFmt numFmtId="176" formatCode="##########"/>
    <numFmt numFmtId="177" formatCode="_(* #,##0_);_(* \(#,##0\);_(* &quot;-&quot;??_);_(@_)"/>
  </numFmts>
  <fonts count="51">
    <font>
      <sz val="12"/>
      <name val="Times New Roman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10"/>
      <name val="Times New Roman"/>
      <family val="1"/>
    </font>
    <font>
      <sz val="12"/>
      <color indexed="57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justify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justify" vertical="center" wrapText="1"/>
    </xf>
    <xf numFmtId="14" fontId="0" fillId="0" borderId="10" xfId="0" applyNumberFormat="1" applyFont="1" applyFill="1" applyBorder="1" applyAlignment="1" quotePrefix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 quotePrefix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177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right"/>
    </xf>
    <xf numFmtId="0" fontId="2" fillId="0" borderId="12" xfId="0" applyFont="1" applyFill="1" applyBorder="1" applyAlignment="1" quotePrefix="1">
      <alignment horizontal="right"/>
    </xf>
    <xf numFmtId="0" fontId="2" fillId="0" borderId="13" xfId="0" applyFont="1" applyFill="1" applyBorder="1" applyAlignment="1" quotePrefix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9525</xdr:rowOff>
    </xdr:from>
    <xdr:to>
      <xdr:col>2</xdr:col>
      <xdr:colOff>809625</xdr:colOff>
      <xdr:row>2</xdr:row>
      <xdr:rowOff>9525</xdr:rowOff>
    </xdr:to>
    <xdr:sp>
      <xdr:nvSpPr>
        <xdr:cNvPr id="1" name="Line 194"/>
        <xdr:cNvSpPr>
          <a:spLocks/>
        </xdr:cNvSpPr>
      </xdr:nvSpPr>
      <xdr:spPr>
        <a:xfrm>
          <a:off x="1457325" y="5905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9525</xdr:rowOff>
    </xdr:from>
    <xdr:to>
      <xdr:col>2</xdr:col>
      <xdr:colOff>809625</xdr:colOff>
      <xdr:row>2</xdr:row>
      <xdr:rowOff>9525</xdr:rowOff>
    </xdr:to>
    <xdr:sp>
      <xdr:nvSpPr>
        <xdr:cNvPr id="1" name="Line 194"/>
        <xdr:cNvSpPr>
          <a:spLocks/>
        </xdr:cNvSpPr>
      </xdr:nvSpPr>
      <xdr:spPr>
        <a:xfrm>
          <a:off x="1457325" y="5905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0">
      <selection activeCell="K24" sqref="K24"/>
    </sheetView>
  </sheetViews>
  <sheetFormatPr defaultColWidth="9.00390625" defaultRowHeight="15.75"/>
  <cols>
    <col min="1" max="1" width="12.50390625" style="48" customWidth="1"/>
    <col min="2" max="2" width="12.125" style="48" customWidth="1"/>
    <col min="3" max="3" width="8.00390625" style="48" customWidth="1"/>
    <col min="4" max="4" width="6.25390625" style="48" customWidth="1"/>
    <col min="5" max="6" width="6.875" style="48" customWidth="1"/>
    <col min="7" max="7" width="6.75390625" style="48" customWidth="1"/>
    <col min="8" max="8" width="7.50390625" style="48" customWidth="1"/>
    <col min="9" max="9" width="10.125" style="48" customWidth="1"/>
    <col min="10" max="10" width="10.50390625" style="48" customWidth="1"/>
    <col min="11" max="11" width="9.375" style="48" customWidth="1"/>
    <col min="12" max="12" width="13.25390625" style="48" customWidth="1"/>
    <col min="13" max="13" width="11.625" style="48" customWidth="1"/>
    <col min="14" max="14" width="12.625" style="48" customWidth="1"/>
    <col min="15" max="15" width="9.875" style="48" bestFit="1" customWidth="1"/>
    <col min="16" max="16384" width="9.00390625" style="48" customWidth="1"/>
  </cols>
  <sheetData>
    <row r="1" spans="1:14" ht="15.75">
      <c r="A1" s="72" t="s">
        <v>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.75">
      <c r="A2" s="73" t="s">
        <v>99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4" spans="1:8" ht="15.75">
      <c r="A4" s="49" t="s">
        <v>96</v>
      </c>
      <c r="G4" s="49" t="s">
        <v>43</v>
      </c>
      <c r="H4" s="49"/>
    </row>
    <row r="5" spans="1:8" ht="15.75">
      <c r="A5" s="49" t="s">
        <v>97</v>
      </c>
      <c r="G5" s="49" t="s">
        <v>44</v>
      </c>
      <c r="H5" s="49"/>
    </row>
    <row r="6" ht="15.75">
      <c r="A6" s="49" t="s">
        <v>98</v>
      </c>
    </row>
    <row r="8" spans="1:14" ht="15.75">
      <c r="A8" s="76" t="s">
        <v>8</v>
      </c>
      <c r="B8" s="77"/>
      <c r="C8" s="77"/>
      <c r="D8" s="77"/>
      <c r="E8" s="77"/>
      <c r="F8" s="77"/>
      <c r="G8" s="77"/>
      <c r="H8" s="78"/>
      <c r="I8" s="74" t="s">
        <v>7</v>
      </c>
      <c r="J8" s="75" t="s">
        <v>14</v>
      </c>
      <c r="K8" s="75"/>
      <c r="L8" s="75"/>
      <c r="M8" s="75"/>
      <c r="N8" s="75"/>
    </row>
    <row r="9" spans="1:15" ht="101.25" customHeight="1">
      <c r="A9" s="50" t="s">
        <v>0</v>
      </c>
      <c r="B9" s="50" t="s">
        <v>1</v>
      </c>
      <c r="C9" s="50" t="s">
        <v>2</v>
      </c>
      <c r="D9" s="50" t="s">
        <v>3</v>
      </c>
      <c r="E9" s="50" t="s">
        <v>4</v>
      </c>
      <c r="F9" s="50" t="s">
        <v>5</v>
      </c>
      <c r="G9" s="50" t="s">
        <v>6</v>
      </c>
      <c r="H9" s="50" t="s">
        <v>20</v>
      </c>
      <c r="I9" s="74"/>
      <c r="J9" s="50" t="s">
        <v>9</v>
      </c>
      <c r="K9" s="50" t="s">
        <v>10</v>
      </c>
      <c r="L9" s="50" t="s">
        <v>11</v>
      </c>
      <c r="M9" s="50" t="s">
        <v>12</v>
      </c>
      <c r="N9" s="50" t="s">
        <v>13</v>
      </c>
      <c r="O9" s="52"/>
    </row>
    <row r="10" spans="1:14" ht="30" customHeight="1">
      <c r="A10" s="53">
        <v>1</v>
      </c>
      <c r="B10" s="54">
        <v>2</v>
      </c>
      <c r="C10" s="53">
        <v>3</v>
      </c>
      <c r="D10" s="54">
        <v>4</v>
      </c>
      <c r="E10" s="53">
        <v>5</v>
      </c>
      <c r="F10" s="54">
        <v>6</v>
      </c>
      <c r="G10" s="53">
        <v>7</v>
      </c>
      <c r="H10" s="54" t="s">
        <v>26</v>
      </c>
      <c r="I10" s="53">
        <v>9</v>
      </c>
      <c r="J10" s="54" t="s">
        <v>27</v>
      </c>
      <c r="K10" s="53" t="s">
        <v>28</v>
      </c>
      <c r="L10" s="55" t="s">
        <v>29</v>
      </c>
      <c r="M10" s="53" t="s">
        <v>30</v>
      </c>
      <c r="N10" s="55" t="s">
        <v>42</v>
      </c>
    </row>
    <row r="11" spans="1:14" ht="15.75" customHeight="1">
      <c r="A11" s="56">
        <v>42309</v>
      </c>
      <c r="B11" s="56">
        <v>42339</v>
      </c>
      <c r="C11" s="51">
        <f aca="true" t="shared" si="0" ref="C11:C16">DATEDIF(A11,B11,"m")</f>
        <v>1</v>
      </c>
      <c r="D11" s="57">
        <v>4.27</v>
      </c>
      <c r="E11" s="58"/>
      <c r="F11" s="59">
        <v>0.3</v>
      </c>
      <c r="G11" s="59"/>
      <c r="H11" s="60">
        <f aca="true" t="shared" si="1" ref="H11:H21">G11*D11</f>
        <v>0</v>
      </c>
      <c r="I11" s="61">
        <v>1150000</v>
      </c>
      <c r="J11" s="62">
        <f>D11*I11</f>
        <v>4910499.999999999</v>
      </c>
      <c r="K11" s="62">
        <f>E11*I11</f>
        <v>0</v>
      </c>
      <c r="L11" s="62">
        <f>F11*(D11+E11+H11)*I11</f>
        <v>1473150</v>
      </c>
      <c r="M11" s="62">
        <f>(G11*D11)*I11</f>
        <v>0</v>
      </c>
      <c r="N11" s="62">
        <f>(SUM(J11:M11)*C11)</f>
        <v>6383649.999999999</v>
      </c>
    </row>
    <row r="12" spans="1:14" ht="15.75" customHeight="1">
      <c r="A12" s="56">
        <f aca="true" t="shared" si="2" ref="A12:A21">B11</f>
        <v>42339</v>
      </c>
      <c r="B12" s="56">
        <v>42491</v>
      </c>
      <c r="C12" s="51">
        <f t="shared" si="0"/>
        <v>5</v>
      </c>
      <c r="D12" s="57">
        <v>4.27</v>
      </c>
      <c r="E12" s="58"/>
      <c r="F12" s="59">
        <v>0.31</v>
      </c>
      <c r="G12" s="59"/>
      <c r="H12" s="60">
        <f t="shared" si="1"/>
        <v>0</v>
      </c>
      <c r="I12" s="61">
        <v>1150000</v>
      </c>
      <c r="J12" s="62">
        <f>D12*I12</f>
        <v>4910499.999999999</v>
      </c>
      <c r="K12" s="62">
        <f>E12*I12</f>
        <v>0</v>
      </c>
      <c r="L12" s="62">
        <f>F12*(D12+E12+H12)*I12</f>
        <v>1522254.9999999998</v>
      </c>
      <c r="M12" s="62">
        <f>(G12*D12)*I12</f>
        <v>0</v>
      </c>
      <c r="N12" s="62">
        <f>(SUM(J12:M12)*C12)</f>
        <v>32163774.999999996</v>
      </c>
    </row>
    <row r="13" spans="1:14" ht="15.75">
      <c r="A13" s="63">
        <f t="shared" si="2"/>
        <v>42491</v>
      </c>
      <c r="B13" s="63">
        <v>42705</v>
      </c>
      <c r="C13" s="51">
        <f t="shared" si="0"/>
        <v>7</v>
      </c>
      <c r="D13" s="57">
        <v>4.27</v>
      </c>
      <c r="E13" s="51"/>
      <c r="F13" s="59">
        <v>0.31</v>
      </c>
      <c r="G13" s="59"/>
      <c r="H13" s="60">
        <f t="shared" si="1"/>
        <v>0</v>
      </c>
      <c r="I13" s="62">
        <v>1210000</v>
      </c>
      <c r="J13" s="62">
        <f aca="true" t="shared" si="3" ref="J13:J21">D13*I13</f>
        <v>5166699.999999999</v>
      </c>
      <c r="K13" s="62">
        <f aca="true" t="shared" si="4" ref="K13:K21">E13*I13</f>
        <v>0</v>
      </c>
      <c r="L13" s="62">
        <f aca="true" t="shared" si="5" ref="L13:L21">F13*(D13+E13+H13)*I13</f>
        <v>1601676.9999999998</v>
      </c>
      <c r="M13" s="62">
        <f aca="true" t="shared" si="6" ref="M13:M21">(G13*D13)*I13</f>
        <v>0</v>
      </c>
      <c r="N13" s="62">
        <f aca="true" t="shared" si="7" ref="N13:N21">(SUM(J13:M13)*C13)</f>
        <v>47378638.99999999</v>
      </c>
    </row>
    <row r="14" spans="1:16" ht="15.75">
      <c r="A14" s="63">
        <f t="shared" si="2"/>
        <v>42705</v>
      </c>
      <c r="B14" s="63">
        <v>42917</v>
      </c>
      <c r="C14" s="51">
        <f t="shared" si="0"/>
        <v>7</v>
      </c>
      <c r="D14" s="51">
        <v>4.58</v>
      </c>
      <c r="E14" s="51"/>
      <c r="F14" s="59">
        <v>0.32</v>
      </c>
      <c r="G14" s="59"/>
      <c r="H14" s="60">
        <f t="shared" si="1"/>
        <v>0</v>
      </c>
      <c r="I14" s="62">
        <v>1210000</v>
      </c>
      <c r="J14" s="62">
        <f t="shared" si="3"/>
        <v>5541800</v>
      </c>
      <c r="K14" s="62">
        <f t="shared" si="4"/>
        <v>0</v>
      </c>
      <c r="L14" s="62">
        <f t="shared" si="5"/>
        <v>1773376</v>
      </c>
      <c r="M14" s="62">
        <f t="shared" si="6"/>
        <v>0</v>
      </c>
      <c r="N14" s="62">
        <f t="shared" si="7"/>
        <v>51206232</v>
      </c>
      <c r="P14" s="64"/>
    </row>
    <row r="15" spans="1:16" ht="15.75">
      <c r="A15" s="63">
        <f t="shared" si="2"/>
        <v>42917</v>
      </c>
      <c r="B15" s="63">
        <v>43070</v>
      </c>
      <c r="C15" s="51">
        <f t="shared" si="0"/>
        <v>5</v>
      </c>
      <c r="D15" s="51">
        <v>4.58</v>
      </c>
      <c r="E15" s="51"/>
      <c r="F15" s="59">
        <v>0.32</v>
      </c>
      <c r="G15" s="59"/>
      <c r="H15" s="60">
        <f t="shared" si="1"/>
        <v>0</v>
      </c>
      <c r="I15" s="62">
        <v>1300000</v>
      </c>
      <c r="J15" s="62">
        <f>D15*I15</f>
        <v>5954000</v>
      </c>
      <c r="K15" s="62">
        <f>E15*I15</f>
        <v>0</v>
      </c>
      <c r="L15" s="62">
        <f>F15*(D15+E15+H15)*I15</f>
        <v>1905280</v>
      </c>
      <c r="M15" s="62">
        <f>(G15*D15)*I15</f>
        <v>0</v>
      </c>
      <c r="N15" s="62">
        <f>(SUM(J15:M15)*C15)</f>
        <v>39296400</v>
      </c>
      <c r="P15" s="64"/>
    </row>
    <row r="16" spans="1:14" ht="15.75">
      <c r="A16" s="63">
        <f t="shared" si="2"/>
        <v>43070</v>
      </c>
      <c r="B16" s="63">
        <v>43282</v>
      </c>
      <c r="C16" s="51">
        <f t="shared" si="0"/>
        <v>7</v>
      </c>
      <c r="D16" s="51">
        <v>4.58</v>
      </c>
      <c r="E16" s="51"/>
      <c r="F16" s="59">
        <v>0.33</v>
      </c>
      <c r="G16" s="59"/>
      <c r="H16" s="60">
        <f t="shared" si="1"/>
        <v>0</v>
      </c>
      <c r="I16" s="62">
        <v>1300000</v>
      </c>
      <c r="J16" s="62">
        <f t="shared" si="3"/>
        <v>5954000</v>
      </c>
      <c r="K16" s="62">
        <f t="shared" si="4"/>
        <v>0</v>
      </c>
      <c r="L16" s="62">
        <f t="shared" si="5"/>
        <v>1964820</v>
      </c>
      <c r="M16" s="62">
        <f t="shared" si="6"/>
        <v>0</v>
      </c>
      <c r="N16" s="62">
        <f t="shared" si="7"/>
        <v>55431740</v>
      </c>
    </row>
    <row r="17" spans="1:14" ht="15.75">
      <c r="A17" s="63">
        <f t="shared" si="2"/>
        <v>43282</v>
      </c>
      <c r="B17" s="63">
        <v>43435</v>
      </c>
      <c r="C17" s="51">
        <f>DATEDIF(A17,B17,"m")</f>
        <v>5</v>
      </c>
      <c r="D17" s="51">
        <v>4.58</v>
      </c>
      <c r="E17" s="51"/>
      <c r="F17" s="59">
        <v>0.33</v>
      </c>
      <c r="G17" s="59"/>
      <c r="H17" s="60">
        <f t="shared" si="1"/>
        <v>0</v>
      </c>
      <c r="I17" s="62">
        <v>1390000</v>
      </c>
      <c r="J17" s="62">
        <f t="shared" si="3"/>
        <v>6366200</v>
      </c>
      <c r="K17" s="62">
        <f t="shared" si="4"/>
        <v>0</v>
      </c>
      <c r="L17" s="62">
        <f t="shared" si="5"/>
        <v>2100846</v>
      </c>
      <c r="M17" s="62">
        <f t="shared" si="6"/>
        <v>0</v>
      </c>
      <c r="N17" s="62">
        <f t="shared" si="7"/>
        <v>42335230</v>
      </c>
    </row>
    <row r="18" spans="1:14" ht="15.75">
      <c r="A18" s="63">
        <f t="shared" si="2"/>
        <v>43435</v>
      </c>
      <c r="B18" s="63">
        <v>43647</v>
      </c>
      <c r="C18" s="51">
        <f>DATEDIF(A18,B18,"m")</f>
        <v>7</v>
      </c>
      <c r="D18" s="51">
        <v>4.58</v>
      </c>
      <c r="E18" s="51"/>
      <c r="F18" s="59">
        <v>0.34</v>
      </c>
      <c r="G18" s="59"/>
      <c r="H18" s="60">
        <f t="shared" si="1"/>
        <v>0</v>
      </c>
      <c r="I18" s="62">
        <v>1390000</v>
      </c>
      <c r="J18" s="62">
        <f t="shared" si="3"/>
        <v>6366200</v>
      </c>
      <c r="K18" s="62">
        <f t="shared" si="4"/>
        <v>0</v>
      </c>
      <c r="L18" s="62">
        <f t="shared" si="5"/>
        <v>2164508</v>
      </c>
      <c r="M18" s="62">
        <f t="shared" si="6"/>
        <v>0</v>
      </c>
      <c r="N18" s="62">
        <f t="shared" si="7"/>
        <v>59714956</v>
      </c>
    </row>
    <row r="19" spans="1:14" ht="15.75">
      <c r="A19" s="63">
        <f t="shared" si="2"/>
        <v>43647</v>
      </c>
      <c r="B19" s="63">
        <v>43800</v>
      </c>
      <c r="C19" s="51">
        <f>DATEDIF(A19,B19,"m")</f>
        <v>5</v>
      </c>
      <c r="D19" s="51">
        <v>4.58</v>
      </c>
      <c r="E19" s="51"/>
      <c r="F19" s="59">
        <v>0.34</v>
      </c>
      <c r="G19" s="59"/>
      <c r="H19" s="60">
        <f t="shared" si="1"/>
        <v>0</v>
      </c>
      <c r="I19" s="62">
        <v>1490000</v>
      </c>
      <c r="J19" s="62">
        <f t="shared" si="3"/>
        <v>6824200</v>
      </c>
      <c r="K19" s="62">
        <f t="shared" si="4"/>
        <v>0</v>
      </c>
      <c r="L19" s="62">
        <f t="shared" si="5"/>
        <v>2320228</v>
      </c>
      <c r="M19" s="62">
        <f t="shared" si="6"/>
        <v>0</v>
      </c>
      <c r="N19" s="62">
        <f t="shared" si="7"/>
        <v>45722140</v>
      </c>
    </row>
    <row r="20" spans="1:14" ht="15.75">
      <c r="A20" s="63">
        <f t="shared" si="2"/>
        <v>43800</v>
      </c>
      <c r="B20" s="63">
        <v>43983</v>
      </c>
      <c r="C20" s="51">
        <f>DATEDIF(A20,B20,"m")</f>
        <v>6</v>
      </c>
      <c r="D20" s="51">
        <v>4.58</v>
      </c>
      <c r="E20" s="51"/>
      <c r="F20" s="59">
        <v>0.35</v>
      </c>
      <c r="G20" s="59"/>
      <c r="H20" s="60">
        <f t="shared" si="1"/>
        <v>0</v>
      </c>
      <c r="I20" s="62">
        <v>1490000</v>
      </c>
      <c r="J20" s="62">
        <f t="shared" si="3"/>
        <v>6824200</v>
      </c>
      <c r="K20" s="62">
        <f t="shared" si="4"/>
        <v>0</v>
      </c>
      <c r="L20" s="62">
        <f t="shared" si="5"/>
        <v>2388470</v>
      </c>
      <c r="M20" s="62">
        <f t="shared" si="6"/>
        <v>0</v>
      </c>
      <c r="N20" s="62">
        <f t="shared" si="7"/>
        <v>55276020</v>
      </c>
    </row>
    <row r="21" spans="1:14" ht="15.75">
      <c r="A21" s="63">
        <f t="shared" si="2"/>
        <v>43983</v>
      </c>
      <c r="B21" s="63">
        <v>44013</v>
      </c>
      <c r="C21" s="51">
        <v>5</v>
      </c>
      <c r="D21" s="51">
        <v>4.89</v>
      </c>
      <c r="E21" s="51"/>
      <c r="F21" s="59">
        <v>0.35</v>
      </c>
      <c r="G21" s="59"/>
      <c r="H21" s="60">
        <f t="shared" si="1"/>
        <v>0</v>
      </c>
      <c r="I21" s="62">
        <v>1490000</v>
      </c>
      <c r="J21" s="62">
        <f t="shared" si="3"/>
        <v>7286099.999999999</v>
      </c>
      <c r="K21" s="62">
        <f t="shared" si="4"/>
        <v>0</v>
      </c>
      <c r="L21" s="62">
        <f t="shared" si="5"/>
        <v>2550134.9999999995</v>
      </c>
      <c r="M21" s="62">
        <f t="shared" si="6"/>
        <v>0</v>
      </c>
      <c r="N21" s="62">
        <f t="shared" si="7"/>
        <v>49181174.99999999</v>
      </c>
    </row>
    <row r="22" spans="1:14" ht="15.75">
      <c r="A22" s="80" t="s">
        <v>32</v>
      </c>
      <c r="B22" s="81"/>
      <c r="C22" s="65">
        <f>SUM(C11:C21)</f>
        <v>60</v>
      </c>
      <c r="D22" s="51"/>
      <c r="E22" s="51"/>
      <c r="F22" s="51"/>
      <c r="G22" s="51"/>
      <c r="H22" s="51"/>
      <c r="I22" s="62"/>
      <c r="J22" s="62"/>
      <c r="K22" s="62"/>
      <c r="L22" s="62"/>
      <c r="M22" s="62"/>
      <c r="N22" s="66">
        <f>SUM(N11:N21)</f>
        <v>484089957</v>
      </c>
    </row>
    <row r="23" spans="1:14" ht="15.75">
      <c r="A23" s="82" t="s">
        <v>34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  <c r="N23" s="67">
        <f>N22/C22</f>
        <v>8068165.95</v>
      </c>
    </row>
    <row r="24" ht="15.75">
      <c r="A24" s="68"/>
    </row>
    <row r="25" spans="2:14" ht="15.75">
      <c r="B25" s="72" t="s">
        <v>38</v>
      </c>
      <c r="C25" s="72"/>
      <c r="D25" s="72"/>
      <c r="E25" s="72"/>
      <c r="F25" s="69"/>
      <c r="G25" s="72" t="s">
        <v>37</v>
      </c>
      <c r="H25" s="72"/>
      <c r="I25" s="72"/>
      <c r="J25" s="72"/>
      <c r="L25" s="72" t="s">
        <v>36</v>
      </c>
      <c r="M25" s="72"/>
      <c r="N25" s="72"/>
    </row>
    <row r="26" spans="2:14" ht="15.75">
      <c r="B26" s="73" t="s">
        <v>41</v>
      </c>
      <c r="C26" s="73"/>
      <c r="D26" s="73"/>
      <c r="E26" s="73"/>
      <c r="G26" s="73" t="s">
        <v>40</v>
      </c>
      <c r="H26" s="73"/>
      <c r="I26" s="73"/>
      <c r="J26" s="73"/>
      <c r="L26" s="79" t="s">
        <v>39</v>
      </c>
      <c r="M26" s="73"/>
      <c r="N26" s="73"/>
    </row>
    <row r="27" spans="12:14" ht="15.75">
      <c r="L27" s="73"/>
      <c r="M27" s="73"/>
      <c r="N27" s="73"/>
    </row>
    <row r="31" ht="15.75">
      <c r="N31" s="64"/>
    </row>
    <row r="34" ht="15.75">
      <c r="A34" s="70" t="s">
        <v>16</v>
      </c>
    </row>
    <row r="35" ht="15.75">
      <c r="A35" s="70" t="s">
        <v>18</v>
      </c>
    </row>
    <row r="36" ht="15.75">
      <c r="A36" s="70" t="s">
        <v>17</v>
      </c>
    </row>
    <row r="37" ht="15.75">
      <c r="A37" s="70" t="s">
        <v>19</v>
      </c>
    </row>
    <row r="38" ht="15.75">
      <c r="A38" s="70" t="s">
        <v>25</v>
      </c>
    </row>
    <row r="39" ht="15.75">
      <c r="A39" s="70" t="s">
        <v>21</v>
      </c>
    </row>
    <row r="40" ht="15.75">
      <c r="A40" s="70" t="s">
        <v>22</v>
      </c>
    </row>
    <row r="41" ht="15.75">
      <c r="A41" s="70" t="s">
        <v>23</v>
      </c>
    </row>
    <row r="42" ht="15.75">
      <c r="A42" s="70" t="s">
        <v>24</v>
      </c>
    </row>
    <row r="43" ht="15.75">
      <c r="A43" s="70" t="s">
        <v>31</v>
      </c>
    </row>
    <row r="44" ht="15.75">
      <c r="A44" s="70" t="s">
        <v>33</v>
      </c>
    </row>
    <row r="45" ht="15.75">
      <c r="A45" s="49" t="s">
        <v>35</v>
      </c>
    </row>
  </sheetData>
  <sheetProtection/>
  <mergeCells count="13">
    <mergeCell ref="B25:E25"/>
    <mergeCell ref="G25:J25"/>
    <mergeCell ref="L25:N25"/>
    <mergeCell ref="A1:N1"/>
    <mergeCell ref="A2:N2"/>
    <mergeCell ref="I8:I9"/>
    <mergeCell ref="J8:N8"/>
    <mergeCell ref="A8:H8"/>
    <mergeCell ref="L26:N27"/>
    <mergeCell ref="G26:J26"/>
    <mergeCell ref="B26:E26"/>
    <mergeCell ref="A22:B22"/>
    <mergeCell ref="A23:M23"/>
  </mergeCells>
  <printOptions/>
  <pageMargins left="0.5" right="0.25" top="0.25" bottom="0.25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0">
      <selection activeCell="K19" sqref="K19"/>
    </sheetView>
  </sheetViews>
  <sheetFormatPr defaultColWidth="9.00390625" defaultRowHeight="15.75"/>
  <cols>
    <col min="1" max="1" width="12.50390625" style="48" customWidth="1"/>
    <col min="2" max="2" width="12.125" style="48" customWidth="1"/>
    <col min="3" max="3" width="8.00390625" style="48" customWidth="1"/>
    <col min="4" max="4" width="6.25390625" style="48" customWidth="1"/>
    <col min="5" max="6" width="6.875" style="48" customWidth="1"/>
    <col min="7" max="7" width="6.75390625" style="48" customWidth="1"/>
    <col min="8" max="8" width="7.50390625" style="48" customWidth="1"/>
    <col min="9" max="9" width="10.125" style="48" customWidth="1"/>
    <col min="10" max="10" width="10.50390625" style="48" customWidth="1"/>
    <col min="11" max="11" width="9.375" style="48" customWidth="1"/>
    <col min="12" max="12" width="13.25390625" style="48" customWidth="1"/>
    <col min="13" max="13" width="11.625" style="48" customWidth="1"/>
    <col min="14" max="14" width="12.625" style="48" customWidth="1"/>
    <col min="15" max="15" width="9.875" style="48" bestFit="1" customWidth="1"/>
    <col min="16" max="16384" width="9.00390625" style="48" customWidth="1"/>
  </cols>
  <sheetData>
    <row r="1" spans="1:14" ht="15.75">
      <c r="A1" s="72" t="s">
        <v>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.75">
      <c r="A2" s="73" t="s">
        <v>100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ht="15.75"/>
    <row r="4" spans="1:8" ht="15.75">
      <c r="A4" s="49" t="s">
        <v>101</v>
      </c>
      <c r="G4" s="49" t="s">
        <v>45</v>
      </c>
      <c r="H4" s="49"/>
    </row>
    <row r="5" spans="1:8" ht="15.75">
      <c r="A5" s="49" t="s">
        <v>97</v>
      </c>
      <c r="G5" s="49" t="s">
        <v>88</v>
      </c>
      <c r="H5" s="49"/>
    </row>
    <row r="6" ht="15.75">
      <c r="A6" s="49" t="s">
        <v>98</v>
      </c>
    </row>
    <row r="7" ht="15.75"/>
    <row r="8" spans="1:14" ht="15.75">
      <c r="A8" s="76" t="s">
        <v>8</v>
      </c>
      <c r="B8" s="77"/>
      <c r="C8" s="77"/>
      <c r="D8" s="77"/>
      <c r="E8" s="77"/>
      <c r="F8" s="77"/>
      <c r="G8" s="77"/>
      <c r="H8" s="78"/>
      <c r="I8" s="74" t="s">
        <v>7</v>
      </c>
      <c r="J8" s="75" t="s">
        <v>14</v>
      </c>
      <c r="K8" s="75"/>
      <c r="L8" s="75"/>
      <c r="M8" s="75"/>
      <c r="N8" s="75"/>
    </row>
    <row r="9" spans="1:15" ht="101.25" customHeight="1">
      <c r="A9" s="50" t="s">
        <v>0</v>
      </c>
      <c r="B9" s="50" t="s">
        <v>1</v>
      </c>
      <c r="C9" s="50" t="s">
        <v>2</v>
      </c>
      <c r="D9" s="50" t="s">
        <v>3</v>
      </c>
      <c r="E9" s="50" t="s">
        <v>4</v>
      </c>
      <c r="F9" s="50" t="s">
        <v>5</v>
      </c>
      <c r="G9" s="50" t="s">
        <v>6</v>
      </c>
      <c r="H9" s="50" t="s">
        <v>20</v>
      </c>
      <c r="I9" s="74"/>
      <c r="J9" s="50" t="s">
        <v>9</v>
      </c>
      <c r="K9" s="50" t="s">
        <v>10</v>
      </c>
      <c r="L9" s="50" t="s">
        <v>11</v>
      </c>
      <c r="M9" s="50" t="s">
        <v>12</v>
      </c>
      <c r="N9" s="50" t="s">
        <v>13</v>
      </c>
      <c r="O9" s="52"/>
    </row>
    <row r="10" spans="1:14" ht="30" customHeight="1">
      <c r="A10" s="53">
        <v>1</v>
      </c>
      <c r="B10" s="54">
        <v>2</v>
      </c>
      <c r="C10" s="53">
        <v>3</v>
      </c>
      <c r="D10" s="54">
        <v>4</v>
      </c>
      <c r="E10" s="53">
        <v>5</v>
      </c>
      <c r="F10" s="54">
        <v>6</v>
      </c>
      <c r="G10" s="53">
        <v>7</v>
      </c>
      <c r="H10" s="54" t="s">
        <v>26</v>
      </c>
      <c r="I10" s="53">
        <v>9</v>
      </c>
      <c r="J10" s="54" t="s">
        <v>27</v>
      </c>
      <c r="K10" s="53" t="s">
        <v>28</v>
      </c>
      <c r="L10" s="55" t="s">
        <v>29</v>
      </c>
      <c r="M10" s="53" t="s">
        <v>30</v>
      </c>
      <c r="N10" s="55" t="s">
        <v>42</v>
      </c>
    </row>
    <row r="11" spans="1:14" ht="15.75" customHeight="1">
      <c r="A11" s="56">
        <v>42248</v>
      </c>
      <c r="B11" s="56">
        <v>42370</v>
      </c>
      <c r="C11" s="51">
        <f aca="true" t="shared" si="0" ref="C11:C21">DATEDIF(A11,B11,"m")</f>
        <v>4</v>
      </c>
      <c r="D11" s="57">
        <v>4.06</v>
      </c>
      <c r="E11" s="58"/>
      <c r="F11" s="59">
        <v>0.31</v>
      </c>
      <c r="G11" s="59">
        <v>0.09</v>
      </c>
      <c r="H11" s="60">
        <f aca="true" t="shared" si="1" ref="H11:H21">G11*D11</f>
        <v>0.36539999999999995</v>
      </c>
      <c r="I11" s="61">
        <v>1150000</v>
      </c>
      <c r="J11" s="62">
        <f>D11*I11</f>
        <v>4669000</v>
      </c>
      <c r="K11" s="62">
        <f>E11*I11</f>
        <v>0</v>
      </c>
      <c r="L11" s="62">
        <f>F11*(D11+E11+H11)*I11</f>
        <v>1577655.0999999999</v>
      </c>
      <c r="M11" s="62">
        <f>(G11*D11)*I11</f>
        <v>420209.99999999994</v>
      </c>
      <c r="N11" s="62">
        <f>(SUM(J11:M11)*C11)</f>
        <v>26667460.4</v>
      </c>
    </row>
    <row r="12" spans="1:14" ht="15.75" customHeight="1">
      <c r="A12" s="56">
        <f aca="true" t="shared" si="2" ref="A12:A21">B11</f>
        <v>42370</v>
      </c>
      <c r="B12" s="56">
        <v>42491</v>
      </c>
      <c r="C12" s="51">
        <f t="shared" si="0"/>
        <v>4</v>
      </c>
      <c r="D12" s="57">
        <v>4.06</v>
      </c>
      <c r="E12" s="58"/>
      <c r="F12" s="59">
        <v>0.31</v>
      </c>
      <c r="G12" s="59">
        <v>0.1</v>
      </c>
      <c r="H12" s="60">
        <f t="shared" si="1"/>
        <v>0.40599999999999997</v>
      </c>
      <c r="I12" s="61">
        <v>1150000</v>
      </c>
      <c r="J12" s="62">
        <f>D12*I12</f>
        <v>4669000</v>
      </c>
      <c r="K12" s="62">
        <f>E12*I12</f>
        <v>0</v>
      </c>
      <c r="L12" s="62">
        <f>F12*(D12+E12+H12)*I12</f>
        <v>1592128.9999999998</v>
      </c>
      <c r="M12" s="62">
        <f>(G12*D12)*I12</f>
        <v>466899.99999999994</v>
      </c>
      <c r="N12" s="62">
        <f>(SUM(J12:M12)*C12)</f>
        <v>26912116</v>
      </c>
    </row>
    <row r="13" spans="1:14" ht="15.75">
      <c r="A13" s="63">
        <f t="shared" si="2"/>
        <v>42491</v>
      </c>
      <c r="B13" s="63">
        <v>42552</v>
      </c>
      <c r="C13" s="51">
        <f t="shared" si="0"/>
        <v>2</v>
      </c>
      <c r="D13" s="57">
        <v>4.06</v>
      </c>
      <c r="E13" s="51"/>
      <c r="F13" s="59">
        <v>0.31</v>
      </c>
      <c r="G13" s="59">
        <v>0.1</v>
      </c>
      <c r="H13" s="60">
        <f t="shared" si="1"/>
        <v>0.40599999999999997</v>
      </c>
      <c r="I13" s="62">
        <v>1210000</v>
      </c>
      <c r="J13" s="62">
        <f aca="true" t="shared" si="3" ref="J13:J21">D13*I13</f>
        <v>4912599.999999999</v>
      </c>
      <c r="K13" s="62">
        <f aca="true" t="shared" si="4" ref="K13:K21">E13*I13</f>
        <v>0</v>
      </c>
      <c r="L13" s="62">
        <f aca="true" t="shared" si="5" ref="L13:L21">F13*(D13+E13+H13)*I13</f>
        <v>1675196.5999999999</v>
      </c>
      <c r="M13" s="62">
        <f aca="true" t="shared" si="6" ref="M13:M21">(G13*D13)*I13</f>
        <v>491259.99999999994</v>
      </c>
      <c r="N13" s="62">
        <f aca="true" t="shared" si="7" ref="N13:N21">(SUM(J13:M13)*C13)</f>
        <v>14158113.199999997</v>
      </c>
    </row>
    <row r="14" spans="1:16" ht="15.75">
      <c r="A14" s="63">
        <f t="shared" si="2"/>
        <v>42552</v>
      </c>
      <c r="B14" s="63">
        <v>42736</v>
      </c>
      <c r="C14" s="51">
        <f t="shared" si="0"/>
        <v>6</v>
      </c>
      <c r="D14" s="57">
        <v>4.06</v>
      </c>
      <c r="E14" s="51"/>
      <c r="F14" s="59">
        <v>0.32</v>
      </c>
      <c r="G14" s="59">
        <v>0.1</v>
      </c>
      <c r="H14" s="60">
        <f t="shared" si="1"/>
        <v>0.40599999999999997</v>
      </c>
      <c r="I14" s="62">
        <v>1210000</v>
      </c>
      <c r="J14" s="62">
        <f t="shared" si="3"/>
        <v>4912599.999999999</v>
      </c>
      <c r="K14" s="62">
        <f t="shared" si="4"/>
        <v>0</v>
      </c>
      <c r="L14" s="62">
        <f t="shared" si="5"/>
        <v>1729235.1999999997</v>
      </c>
      <c r="M14" s="62">
        <f t="shared" si="6"/>
        <v>491259.99999999994</v>
      </c>
      <c r="N14" s="62">
        <f t="shared" si="7"/>
        <v>42798571.199999996</v>
      </c>
      <c r="P14" s="64"/>
    </row>
    <row r="15" spans="1:16" ht="15.75">
      <c r="A15" s="63">
        <f t="shared" si="2"/>
        <v>42736</v>
      </c>
      <c r="B15" s="63">
        <v>42917</v>
      </c>
      <c r="C15" s="51">
        <f t="shared" si="0"/>
        <v>6</v>
      </c>
      <c r="D15" s="57">
        <v>4.06</v>
      </c>
      <c r="E15" s="51"/>
      <c r="F15" s="59">
        <v>0.32</v>
      </c>
      <c r="G15" s="59">
        <v>0.11</v>
      </c>
      <c r="H15" s="60">
        <f t="shared" si="1"/>
        <v>0.44659999999999994</v>
      </c>
      <c r="I15" s="62">
        <v>1210000</v>
      </c>
      <c r="J15" s="62">
        <f>D15*I15</f>
        <v>4912599.999999999</v>
      </c>
      <c r="K15" s="62">
        <f>E15*I15</f>
        <v>0</v>
      </c>
      <c r="L15" s="62">
        <f>F15*(D15+E15+H15)*I15</f>
        <v>1744955.5199999998</v>
      </c>
      <c r="M15" s="62">
        <f>(G15*D15)*I15</f>
        <v>540385.9999999999</v>
      </c>
      <c r="N15" s="62">
        <f>(SUM(J15:M15)*C15)</f>
        <v>43187649.11999999</v>
      </c>
      <c r="P15" s="64"/>
    </row>
    <row r="16" spans="1:14" ht="15.75">
      <c r="A16" s="63">
        <f t="shared" si="2"/>
        <v>42917</v>
      </c>
      <c r="B16" s="63">
        <v>43101</v>
      </c>
      <c r="C16" s="51">
        <f t="shared" si="0"/>
        <v>6</v>
      </c>
      <c r="D16" s="57">
        <v>4.06</v>
      </c>
      <c r="E16" s="51"/>
      <c r="F16" s="59">
        <v>0.33</v>
      </c>
      <c r="G16" s="59">
        <v>0.11</v>
      </c>
      <c r="H16" s="60">
        <f t="shared" si="1"/>
        <v>0.44659999999999994</v>
      </c>
      <c r="I16" s="62">
        <v>1300000</v>
      </c>
      <c r="J16" s="62">
        <f t="shared" si="3"/>
        <v>5277999.999999999</v>
      </c>
      <c r="K16" s="62">
        <f t="shared" si="4"/>
        <v>0</v>
      </c>
      <c r="L16" s="62">
        <f t="shared" si="5"/>
        <v>1933331.4</v>
      </c>
      <c r="M16" s="62">
        <f t="shared" si="6"/>
        <v>580579.9999999999</v>
      </c>
      <c r="N16" s="62">
        <f t="shared" si="7"/>
        <v>46751468.39999999</v>
      </c>
    </row>
    <row r="17" spans="1:14" ht="15.75">
      <c r="A17" s="63">
        <f t="shared" si="2"/>
        <v>43101</v>
      </c>
      <c r="B17" s="63">
        <v>43282</v>
      </c>
      <c r="C17" s="51">
        <f t="shared" si="0"/>
        <v>6</v>
      </c>
      <c r="D17" s="57">
        <v>4.06</v>
      </c>
      <c r="E17" s="51"/>
      <c r="F17" s="59">
        <v>0.33</v>
      </c>
      <c r="G17" s="59">
        <v>0.12</v>
      </c>
      <c r="H17" s="60">
        <f t="shared" si="1"/>
        <v>0.4871999999999999</v>
      </c>
      <c r="I17" s="62">
        <v>1300000</v>
      </c>
      <c r="J17" s="62">
        <f t="shared" si="3"/>
        <v>5277999.999999999</v>
      </c>
      <c r="K17" s="62">
        <f t="shared" si="4"/>
        <v>0</v>
      </c>
      <c r="L17" s="62">
        <f t="shared" si="5"/>
        <v>1950748.7999999998</v>
      </c>
      <c r="M17" s="62">
        <f t="shared" si="6"/>
        <v>633359.9999999999</v>
      </c>
      <c r="N17" s="62">
        <f t="shared" si="7"/>
        <v>47172652.8</v>
      </c>
    </row>
    <row r="18" spans="1:14" ht="15.75">
      <c r="A18" s="63">
        <f t="shared" si="2"/>
        <v>43282</v>
      </c>
      <c r="B18" s="63">
        <v>43466</v>
      </c>
      <c r="C18" s="51">
        <f t="shared" si="0"/>
        <v>6</v>
      </c>
      <c r="D18" s="57">
        <v>4.06</v>
      </c>
      <c r="E18" s="51"/>
      <c r="F18" s="59">
        <v>0.34</v>
      </c>
      <c r="G18" s="59">
        <v>0.12</v>
      </c>
      <c r="H18" s="60">
        <f t="shared" si="1"/>
        <v>0.4871999999999999</v>
      </c>
      <c r="I18" s="62">
        <v>1300000</v>
      </c>
      <c r="J18" s="62">
        <f t="shared" si="3"/>
        <v>5277999.999999999</v>
      </c>
      <c r="K18" s="62">
        <f t="shared" si="4"/>
        <v>0</v>
      </c>
      <c r="L18" s="62">
        <f t="shared" si="5"/>
        <v>2009862.4</v>
      </c>
      <c r="M18" s="62">
        <f t="shared" si="6"/>
        <v>633359.9999999999</v>
      </c>
      <c r="N18" s="62">
        <f t="shared" si="7"/>
        <v>47527334.39999999</v>
      </c>
    </row>
    <row r="19" spans="1:14" ht="15.75">
      <c r="A19" s="63">
        <f t="shared" si="2"/>
        <v>43466</v>
      </c>
      <c r="B19" s="63">
        <v>43647</v>
      </c>
      <c r="C19" s="51">
        <f t="shared" si="0"/>
        <v>6</v>
      </c>
      <c r="D19" s="57">
        <v>4.06</v>
      </c>
      <c r="E19" s="51"/>
      <c r="F19" s="59">
        <v>0.34</v>
      </c>
      <c r="G19" s="59">
        <v>0.13</v>
      </c>
      <c r="H19" s="60">
        <f t="shared" si="1"/>
        <v>0.5277999999999999</v>
      </c>
      <c r="I19" s="62">
        <v>1390000</v>
      </c>
      <c r="J19" s="62">
        <f t="shared" si="3"/>
        <v>5643399.999999999</v>
      </c>
      <c r="K19" s="62">
        <f t="shared" si="4"/>
        <v>0</v>
      </c>
      <c r="L19" s="62">
        <f t="shared" si="5"/>
        <v>2168194.28</v>
      </c>
      <c r="M19" s="62">
        <f t="shared" si="6"/>
        <v>733641.9999999999</v>
      </c>
      <c r="N19" s="62">
        <f t="shared" si="7"/>
        <v>51271417.67999999</v>
      </c>
    </row>
    <row r="20" spans="1:14" ht="15.75">
      <c r="A20" s="63">
        <f t="shared" si="2"/>
        <v>43647</v>
      </c>
      <c r="B20" s="63">
        <v>44013</v>
      </c>
      <c r="C20" s="51">
        <f t="shared" si="0"/>
        <v>12</v>
      </c>
      <c r="D20" s="57">
        <v>4.06</v>
      </c>
      <c r="E20" s="51"/>
      <c r="F20" s="59">
        <v>0.35</v>
      </c>
      <c r="G20" s="59">
        <v>0.13</v>
      </c>
      <c r="H20" s="60">
        <f t="shared" si="1"/>
        <v>0.5277999999999999</v>
      </c>
      <c r="I20" s="62">
        <v>1490000</v>
      </c>
      <c r="J20" s="62">
        <f t="shared" si="3"/>
        <v>6049399.999999999</v>
      </c>
      <c r="K20" s="62">
        <f t="shared" si="4"/>
        <v>0</v>
      </c>
      <c r="L20" s="62">
        <f t="shared" si="5"/>
        <v>2392537.6999999997</v>
      </c>
      <c r="M20" s="62">
        <f t="shared" si="6"/>
        <v>786421.9999999999</v>
      </c>
      <c r="N20" s="62">
        <f t="shared" si="7"/>
        <v>110740316.39999999</v>
      </c>
    </row>
    <row r="21" spans="1:14" ht="15.75">
      <c r="A21" s="63">
        <f t="shared" si="2"/>
        <v>44013</v>
      </c>
      <c r="B21" s="63">
        <v>44075</v>
      </c>
      <c r="C21" s="51">
        <f t="shared" si="0"/>
        <v>2</v>
      </c>
      <c r="D21" s="57">
        <v>4.06</v>
      </c>
      <c r="E21" s="51"/>
      <c r="F21" s="59">
        <v>0.36</v>
      </c>
      <c r="G21" s="59">
        <v>0.14</v>
      </c>
      <c r="H21" s="60">
        <f t="shared" si="1"/>
        <v>0.5684</v>
      </c>
      <c r="I21" s="62">
        <v>1490000</v>
      </c>
      <c r="J21" s="62">
        <f t="shared" si="3"/>
        <v>6049399.999999999</v>
      </c>
      <c r="K21" s="62">
        <f t="shared" si="4"/>
        <v>0</v>
      </c>
      <c r="L21" s="62">
        <f t="shared" si="5"/>
        <v>2482673.76</v>
      </c>
      <c r="M21" s="62">
        <f t="shared" si="6"/>
        <v>846916</v>
      </c>
      <c r="N21" s="62">
        <f t="shared" si="7"/>
        <v>18757979.519999996</v>
      </c>
    </row>
    <row r="22" spans="1:14" ht="15.75">
      <c r="A22" s="80" t="s">
        <v>32</v>
      </c>
      <c r="B22" s="81"/>
      <c r="C22" s="65">
        <f>SUM(C11:C21)</f>
        <v>60</v>
      </c>
      <c r="D22" s="51"/>
      <c r="E22" s="51"/>
      <c r="F22" s="51"/>
      <c r="G22" s="51"/>
      <c r="H22" s="51"/>
      <c r="I22" s="62"/>
      <c r="J22" s="62"/>
      <c r="K22" s="62"/>
      <c r="L22" s="62"/>
      <c r="M22" s="62"/>
      <c r="N22" s="66">
        <f>SUM(N11:N21)</f>
        <v>475945079.1199999</v>
      </c>
    </row>
    <row r="23" spans="1:14" ht="15.75">
      <c r="A23" s="82" t="s">
        <v>34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  <c r="N23" s="67">
        <f>N22/C22</f>
        <v>7932417.985333332</v>
      </c>
    </row>
    <row r="25" spans="2:14" ht="15.75">
      <c r="B25" s="72" t="s">
        <v>38</v>
      </c>
      <c r="C25" s="72"/>
      <c r="D25" s="72"/>
      <c r="E25" s="72"/>
      <c r="F25" s="69"/>
      <c r="G25" s="72" t="s">
        <v>37</v>
      </c>
      <c r="H25" s="72"/>
      <c r="I25" s="72"/>
      <c r="J25" s="72"/>
      <c r="L25" s="72" t="s">
        <v>36</v>
      </c>
      <c r="M25" s="72"/>
      <c r="N25" s="72"/>
    </row>
    <row r="26" spans="2:14" ht="15.75">
      <c r="B26" s="73" t="s">
        <v>41</v>
      </c>
      <c r="C26" s="73"/>
      <c r="D26" s="73"/>
      <c r="E26" s="73"/>
      <c r="G26" s="73" t="s">
        <v>40</v>
      </c>
      <c r="H26" s="73"/>
      <c r="I26" s="73"/>
      <c r="J26" s="73"/>
      <c r="L26" s="79" t="s">
        <v>39</v>
      </c>
      <c r="M26" s="73"/>
      <c r="N26" s="73"/>
    </row>
    <row r="27" spans="12:14" ht="15.75">
      <c r="L27" s="73"/>
      <c r="M27" s="73"/>
      <c r="N27" s="73"/>
    </row>
    <row r="28" ht="15.75">
      <c r="A28" s="71"/>
    </row>
    <row r="31" ht="15.75">
      <c r="N31" s="64"/>
    </row>
    <row r="34" ht="15.75">
      <c r="A34" s="70" t="s">
        <v>16</v>
      </c>
    </row>
    <row r="35" ht="15.75">
      <c r="A35" s="70" t="s">
        <v>18</v>
      </c>
    </row>
    <row r="36" ht="15.75">
      <c r="A36" s="70" t="s">
        <v>17</v>
      </c>
    </row>
    <row r="37" ht="15.75">
      <c r="A37" s="70" t="s">
        <v>19</v>
      </c>
    </row>
    <row r="38" ht="15.75">
      <c r="A38" s="70" t="s">
        <v>25</v>
      </c>
    </row>
    <row r="39" ht="15.75">
      <c r="A39" s="70" t="s">
        <v>21</v>
      </c>
    </row>
    <row r="40" ht="15.75">
      <c r="A40" s="70" t="s">
        <v>22</v>
      </c>
    </row>
    <row r="41" ht="15.75">
      <c r="A41" s="70" t="s">
        <v>23</v>
      </c>
    </row>
    <row r="42" ht="15.75">
      <c r="A42" s="70" t="s">
        <v>24</v>
      </c>
    </row>
    <row r="43" ht="15.75">
      <c r="A43" s="70" t="s">
        <v>31</v>
      </c>
    </row>
    <row r="44" ht="15.75">
      <c r="A44" s="70" t="s">
        <v>33</v>
      </c>
    </row>
    <row r="45" ht="15.75">
      <c r="A45" s="49" t="s">
        <v>35</v>
      </c>
    </row>
  </sheetData>
  <sheetProtection/>
  <mergeCells count="13">
    <mergeCell ref="A23:M23"/>
    <mergeCell ref="B25:E25"/>
    <mergeCell ref="G25:J25"/>
    <mergeCell ref="L25:N25"/>
    <mergeCell ref="B26:E26"/>
    <mergeCell ref="G26:J26"/>
    <mergeCell ref="L26:N27"/>
    <mergeCell ref="A1:N1"/>
    <mergeCell ref="A2:N2"/>
    <mergeCell ref="A8:H8"/>
    <mergeCell ref="I8:I9"/>
    <mergeCell ref="J8:N8"/>
    <mergeCell ref="A22:B22"/>
  </mergeCells>
  <printOptions/>
  <pageMargins left="0.5" right="0.25" top="0.25" bottom="0.25" header="0.5" footer="0.5"/>
  <pageSetup horizontalDpi="600" verticalDpi="600" orientation="landscape" paperSize="9" scale="9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view="pageLayout" workbookViewId="0" topLeftCell="M14">
      <selection activeCell="R16" sqref="R16"/>
    </sheetView>
  </sheetViews>
  <sheetFormatPr defaultColWidth="9.00390625" defaultRowHeight="15.75"/>
  <cols>
    <col min="1" max="1" width="4.25390625" style="4" customWidth="1"/>
    <col min="2" max="2" width="15.00390625" style="4" bestFit="1" customWidth="1"/>
    <col min="3" max="3" width="11.625" style="5" customWidth="1"/>
    <col min="4" max="4" width="9.25390625" style="6" customWidth="1"/>
    <col min="5" max="5" width="8.875" style="6" customWidth="1"/>
    <col min="6" max="6" width="7.00390625" style="4" customWidth="1"/>
    <col min="7" max="7" width="10.50390625" style="4" customWidth="1"/>
    <col min="8" max="8" width="6.375" style="4" customWidth="1"/>
    <col min="9" max="9" width="6.625" style="4" customWidth="1"/>
    <col min="10" max="10" width="6.25390625" style="4" customWidth="1"/>
    <col min="11" max="11" width="11.25390625" style="4" customWidth="1"/>
    <col min="12" max="12" width="5.875" style="4" customWidth="1"/>
    <col min="13" max="13" width="5.50390625" style="4" customWidth="1"/>
    <col min="14" max="14" width="4.75390625" style="4" customWidth="1"/>
    <col min="15" max="15" width="5.875" style="4" customWidth="1"/>
    <col min="16" max="16" width="13.00390625" style="7" customWidth="1"/>
    <col min="17" max="17" width="24.75390625" style="7" customWidth="1"/>
    <col min="18" max="19" width="11.125" style="4" customWidth="1"/>
    <col min="20" max="20" width="7.25390625" style="4" customWidth="1"/>
    <col min="21" max="21" width="12.25390625" style="4" customWidth="1"/>
    <col min="22" max="22" width="9.00390625" style="4" customWidth="1"/>
    <col min="23" max="23" width="13.00390625" style="4" customWidth="1"/>
    <col min="24" max="24" width="12.875" style="4" customWidth="1"/>
    <col min="25" max="25" width="12.125" style="4" customWidth="1"/>
    <col min="26" max="26" width="11.75390625" style="4" customWidth="1"/>
    <col min="27" max="27" width="9.125" style="4" customWidth="1"/>
    <col min="28" max="28" width="15.75390625" style="12" customWidth="1"/>
    <col min="29" max="30" width="9.00390625" style="4" customWidth="1"/>
    <col min="31" max="31" width="11.125" style="4" bestFit="1" customWidth="1"/>
    <col min="32" max="16384" width="9.00390625" style="4" customWidth="1"/>
  </cols>
  <sheetData>
    <row r="1" spans="1:17" s="1" customFormat="1" ht="23.25" customHeight="1">
      <c r="A1" s="85" t="s">
        <v>46</v>
      </c>
      <c r="B1" s="85"/>
      <c r="C1" s="85"/>
      <c r="D1" s="85"/>
      <c r="E1" s="85"/>
      <c r="P1" s="3"/>
      <c r="Q1" s="3"/>
    </row>
    <row r="2" spans="1:17" s="1" customFormat="1" ht="22.5" customHeight="1">
      <c r="A2" s="85" t="s">
        <v>102</v>
      </c>
      <c r="B2" s="85"/>
      <c r="C2" s="85"/>
      <c r="D2" s="85"/>
      <c r="E2" s="85"/>
      <c r="P2" s="3"/>
      <c r="Q2" s="3"/>
    </row>
    <row r="3" spans="27:28" ht="15.75">
      <c r="AA3" s="8"/>
      <c r="AB3" s="9"/>
    </row>
    <row r="4" spans="1:28" ht="17.25" customHeight="1">
      <c r="A4" s="86" t="s">
        <v>47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10"/>
    </row>
    <row r="5" spans="1:27" s="1" customFormat="1" ht="17.25" customHeight="1">
      <c r="A5" s="87" t="s">
        <v>108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</row>
    <row r="6" spans="1:27" s="11" customFormat="1" ht="15" customHeight="1">
      <c r="A6" s="88" t="s">
        <v>107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</row>
    <row r="7" ht="15.75"/>
    <row r="8" spans="1:28" s="15" customFormat="1" ht="24" customHeight="1">
      <c r="A8" s="89" t="s">
        <v>48</v>
      </c>
      <c r="B8" s="89" t="s">
        <v>49</v>
      </c>
      <c r="C8" s="90" t="s">
        <v>50</v>
      </c>
      <c r="D8" s="89" t="s">
        <v>51</v>
      </c>
      <c r="E8" s="89" t="s">
        <v>52</v>
      </c>
      <c r="F8" s="89" t="s">
        <v>53</v>
      </c>
      <c r="G8" s="89"/>
      <c r="H8" s="89" t="s">
        <v>54</v>
      </c>
      <c r="I8" s="89"/>
      <c r="J8" s="89" t="s">
        <v>55</v>
      </c>
      <c r="K8" s="89"/>
      <c r="L8" s="91" t="s">
        <v>56</v>
      </c>
      <c r="M8" s="92"/>
      <c r="N8" s="89" t="s">
        <v>57</v>
      </c>
      <c r="O8" s="89"/>
      <c r="P8" s="89" t="s">
        <v>58</v>
      </c>
      <c r="Q8" s="89"/>
      <c r="R8" s="89" t="s">
        <v>59</v>
      </c>
      <c r="S8" s="89" t="s">
        <v>60</v>
      </c>
      <c r="T8" s="89"/>
      <c r="U8" s="89" t="s">
        <v>61</v>
      </c>
      <c r="V8" s="89" t="s">
        <v>62</v>
      </c>
      <c r="W8" s="89" t="s">
        <v>63</v>
      </c>
      <c r="X8" s="89"/>
      <c r="Y8" s="89"/>
      <c r="Z8" s="89"/>
      <c r="AA8" s="89" t="s">
        <v>64</v>
      </c>
      <c r="AB8" s="14"/>
    </row>
    <row r="9" spans="1:28" s="15" customFormat="1" ht="36" customHeight="1">
      <c r="A9" s="89"/>
      <c r="B9" s="89"/>
      <c r="C9" s="90"/>
      <c r="D9" s="89"/>
      <c r="E9" s="89"/>
      <c r="F9" s="89"/>
      <c r="G9" s="89"/>
      <c r="H9" s="89"/>
      <c r="I9" s="89"/>
      <c r="J9" s="89"/>
      <c r="K9" s="89"/>
      <c r="L9" s="93"/>
      <c r="M9" s="94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14"/>
    </row>
    <row r="10" spans="1:28" s="15" customFormat="1" ht="9.75" customHeight="1">
      <c r="A10" s="89"/>
      <c r="B10" s="89"/>
      <c r="C10" s="90"/>
      <c r="D10" s="89"/>
      <c r="E10" s="89"/>
      <c r="F10" s="89"/>
      <c r="G10" s="89"/>
      <c r="H10" s="89"/>
      <c r="I10" s="89"/>
      <c r="J10" s="89"/>
      <c r="K10" s="89"/>
      <c r="L10" s="95"/>
      <c r="M10" s="96"/>
      <c r="N10" s="89"/>
      <c r="O10" s="89"/>
      <c r="P10" s="89"/>
      <c r="Q10" s="89"/>
      <c r="R10" s="89"/>
      <c r="S10" s="89" t="s">
        <v>65</v>
      </c>
      <c r="T10" s="97" t="s">
        <v>66</v>
      </c>
      <c r="U10" s="89"/>
      <c r="V10" s="89"/>
      <c r="W10" s="89"/>
      <c r="X10" s="89"/>
      <c r="Y10" s="89"/>
      <c r="Z10" s="89"/>
      <c r="AA10" s="89"/>
      <c r="AB10" s="14"/>
    </row>
    <row r="11" spans="1:28" s="15" customFormat="1" ht="36" customHeight="1">
      <c r="A11" s="89"/>
      <c r="B11" s="89"/>
      <c r="C11" s="90"/>
      <c r="D11" s="89"/>
      <c r="E11" s="89"/>
      <c r="F11" s="89" t="s">
        <v>3</v>
      </c>
      <c r="G11" s="89" t="s">
        <v>67</v>
      </c>
      <c r="H11" s="89" t="s">
        <v>68</v>
      </c>
      <c r="I11" s="89" t="s">
        <v>67</v>
      </c>
      <c r="J11" s="89" t="s">
        <v>69</v>
      </c>
      <c r="K11" s="89" t="s">
        <v>67</v>
      </c>
      <c r="L11" s="89" t="s">
        <v>69</v>
      </c>
      <c r="M11" s="89" t="s">
        <v>67</v>
      </c>
      <c r="N11" s="89" t="s">
        <v>68</v>
      </c>
      <c r="O11" s="89" t="s">
        <v>67</v>
      </c>
      <c r="P11" s="89" t="s">
        <v>68</v>
      </c>
      <c r="Q11" s="89" t="s">
        <v>67</v>
      </c>
      <c r="R11" s="89"/>
      <c r="S11" s="89"/>
      <c r="T11" s="97"/>
      <c r="U11" s="89"/>
      <c r="V11" s="89"/>
      <c r="W11" s="89" t="s">
        <v>70</v>
      </c>
      <c r="X11" s="89" t="s">
        <v>71</v>
      </c>
      <c r="Y11" s="89" t="s">
        <v>72</v>
      </c>
      <c r="Z11" s="89" t="s">
        <v>73</v>
      </c>
      <c r="AA11" s="89"/>
      <c r="AB11" s="14"/>
    </row>
    <row r="12" spans="1:28" s="15" customFormat="1" ht="15" customHeight="1">
      <c r="A12" s="89"/>
      <c r="B12" s="89"/>
      <c r="C12" s="90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97"/>
      <c r="U12" s="89"/>
      <c r="V12" s="89"/>
      <c r="W12" s="98"/>
      <c r="X12" s="89"/>
      <c r="Y12" s="89"/>
      <c r="Z12" s="89"/>
      <c r="AA12" s="89"/>
      <c r="AB12" s="14"/>
    </row>
    <row r="13" spans="1:28" s="15" customFormat="1" ht="85.5" customHeight="1">
      <c r="A13" s="89"/>
      <c r="B13" s="89"/>
      <c r="C13" s="90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97"/>
      <c r="U13" s="89"/>
      <c r="V13" s="89"/>
      <c r="W13" s="98"/>
      <c r="X13" s="89"/>
      <c r="Y13" s="89"/>
      <c r="Z13" s="89"/>
      <c r="AA13" s="89"/>
      <c r="AB13" s="14"/>
    </row>
    <row r="14" spans="1:28" ht="21" customHeight="1">
      <c r="A14" s="17"/>
      <c r="B14" s="17" t="s">
        <v>74</v>
      </c>
      <c r="C14" s="17">
        <v>1</v>
      </c>
      <c r="D14" s="17">
        <v>2</v>
      </c>
      <c r="E14" s="17">
        <v>3</v>
      </c>
      <c r="F14" s="17">
        <v>4</v>
      </c>
      <c r="G14" s="17">
        <v>5</v>
      </c>
      <c r="H14" s="17">
        <v>6</v>
      </c>
      <c r="I14" s="17">
        <v>7</v>
      </c>
      <c r="J14" s="17">
        <v>8</v>
      </c>
      <c r="K14" s="17">
        <v>9</v>
      </c>
      <c r="L14" s="17">
        <v>10</v>
      </c>
      <c r="M14" s="17">
        <v>11</v>
      </c>
      <c r="N14" s="17">
        <v>12</v>
      </c>
      <c r="O14" s="13">
        <v>13</v>
      </c>
      <c r="P14" s="13">
        <v>14</v>
      </c>
      <c r="Q14" s="17">
        <v>15</v>
      </c>
      <c r="R14" s="17">
        <v>16</v>
      </c>
      <c r="S14" s="17">
        <v>17</v>
      </c>
      <c r="T14" s="17">
        <v>18</v>
      </c>
      <c r="U14" s="17">
        <v>19</v>
      </c>
      <c r="V14" s="17">
        <v>20</v>
      </c>
      <c r="W14" s="17">
        <v>21</v>
      </c>
      <c r="X14" s="17">
        <v>22</v>
      </c>
      <c r="Y14" s="17">
        <v>23</v>
      </c>
      <c r="Z14" s="17">
        <v>24</v>
      </c>
      <c r="AA14" s="17">
        <v>25</v>
      </c>
      <c r="AB14" s="18"/>
    </row>
    <row r="15" spans="1:28" s="32" customFormat="1" ht="204" customHeight="1">
      <c r="A15" s="16">
        <v>1</v>
      </c>
      <c r="B15" s="19" t="s">
        <v>75</v>
      </c>
      <c r="C15" s="20">
        <v>23997</v>
      </c>
      <c r="D15" s="21" t="s">
        <v>76</v>
      </c>
      <c r="E15" s="16" t="s">
        <v>77</v>
      </c>
      <c r="F15" s="16">
        <v>4.89</v>
      </c>
      <c r="G15" s="20" t="s">
        <v>84</v>
      </c>
      <c r="H15" s="16"/>
      <c r="I15" s="22"/>
      <c r="J15" s="23">
        <v>0.35</v>
      </c>
      <c r="K15" s="24" t="s">
        <v>85</v>
      </c>
      <c r="L15" s="25"/>
      <c r="M15" s="20"/>
      <c r="N15" s="26"/>
      <c r="O15" s="26"/>
      <c r="P15" s="46" t="s">
        <v>106</v>
      </c>
      <c r="Q15" s="47" t="s">
        <v>86</v>
      </c>
      <c r="R15" s="27">
        <v>8068166</v>
      </c>
      <c r="S15" s="28" t="s">
        <v>103</v>
      </c>
      <c r="T15" s="28"/>
      <c r="U15" s="20" t="s">
        <v>87</v>
      </c>
      <c r="V15" s="29" t="str">
        <f>IF(AND(C15&gt;0,U15&gt;0),IF(MONTH(U15)&gt;=MONTH(C15),YEAR(U15)-YEAR(C15)&amp;" tuổi "&amp;MONTH(U15)-MONTH(C15)-IF(DAY(U15)&lt;DAY(C15),IF(MONTH(U15)&gt;MONTH(C15),1,0),0)&amp;" tháng",YEAR(U15)-YEAR(C15)-1&amp;" tuổi "&amp;MONTH(U15)-MONTH(C15)+12-IF(DAY(U15)&lt;DAY(C15),1,0)&amp;" tháng"),0)</f>
        <v>55 tuổi 1 tháng</v>
      </c>
      <c r="W15" s="30">
        <f>SUM(X15:Z15)</f>
        <v>223891606.5</v>
      </c>
      <c r="X15" s="29">
        <f>IF(V15&gt;0,IF(1*MID(V15,8,3)&gt;0,(IF(LEFT(V15,2)*1&lt;55,55,60)-LEFT(V15,2)-1)*3+IF(MID(V15,8,3)*1&gt;=6,1,2),(IF(LEFT(V15,2)*1&lt;55,55,60)-LEFT(V15,2))*3)*R15,0)</f>
        <v>112954324</v>
      </c>
      <c r="Y15" s="29">
        <f>5*R15</f>
        <v>40340830</v>
      </c>
      <c r="Z15" s="29">
        <f>IF(S15&gt;0,IF(LEFT(S15,2)*1&gt;=20,(LEFT(S15,2)*1-20+IF(MID(S15,7,3)*1&gt;6,1,IF(MID(S15,7,3)*1&gt;=3,0.5,0)))*R15/2,0),0)</f>
        <v>70596452.5</v>
      </c>
      <c r="AA15" s="16" t="s">
        <v>78</v>
      </c>
      <c r="AB15" s="31"/>
    </row>
    <row r="16" spans="1:30" s="36" customFormat="1" ht="32.25" customHeight="1">
      <c r="A16" s="99" t="s">
        <v>79</v>
      </c>
      <c r="B16" s="99"/>
      <c r="C16" s="99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>
        <f>SUM(R15:R15)</f>
        <v>8068166</v>
      </c>
      <c r="S16" s="34"/>
      <c r="T16" s="34"/>
      <c r="U16" s="34"/>
      <c r="V16" s="34"/>
      <c r="W16" s="34">
        <f>SUM(W15:W15)</f>
        <v>223891606.5</v>
      </c>
      <c r="X16" s="34">
        <f>SUM(X15:X15)</f>
        <v>112954324</v>
      </c>
      <c r="Y16" s="34">
        <f>SUM(Y15:Y15)</f>
        <v>40340830</v>
      </c>
      <c r="Z16" s="34">
        <f>SUM(Z15:Z15)</f>
        <v>70596452.5</v>
      </c>
      <c r="AA16" s="33"/>
      <c r="AB16" s="35"/>
      <c r="AC16" s="35"/>
      <c r="AD16" s="35"/>
    </row>
    <row r="17" ht="15.75"/>
    <row r="18" spans="1:31" ht="20.25" customHeight="1">
      <c r="A18" s="6"/>
      <c r="D18" s="4"/>
      <c r="P18" s="37"/>
      <c r="Q18" s="37"/>
      <c r="U18" s="87" t="s">
        <v>80</v>
      </c>
      <c r="V18" s="87"/>
      <c r="W18" s="87"/>
      <c r="X18" s="87"/>
      <c r="Y18" s="87"/>
      <c r="Z18" s="87"/>
      <c r="AA18" s="87"/>
      <c r="AB18" s="4"/>
      <c r="AE18" s="38"/>
    </row>
    <row r="19" spans="1:27" s="36" customFormat="1" ht="30" customHeight="1">
      <c r="A19" s="39"/>
      <c r="B19" s="100"/>
      <c r="C19" s="100"/>
      <c r="D19" s="100"/>
      <c r="E19" s="100"/>
      <c r="J19" s="100" t="s">
        <v>81</v>
      </c>
      <c r="K19" s="100"/>
      <c r="L19" s="100"/>
      <c r="M19" s="100"/>
      <c r="N19" s="100"/>
      <c r="P19" s="40"/>
      <c r="Q19" s="100" t="s">
        <v>82</v>
      </c>
      <c r="R19" s="100"/>
      <c r="U19" s="100" t="s">
        <v>83</v>
      </c>
      <c r="V19" s="100"/>
      <c r="W19" s="100"/>
      <c r="X19" s="100"/>
      <c r="Y19" s="100"/>
      <c r="Z19" s="100"/>
      <c r="AA19" s="100"/>
    </row>
    <row r="20" spans="20:23" ht="15.75">
      <c r="T20" s="43"/>
      <c r="U20" s="43"/>
      <c r="V20" s="43"/>
      <c r="W20" s="44"/>
    </row>
    <row r="21" spans="7:25" ht="15.75">
      <c r="G21" s="6"/>
      <c r="P21" s="101"/>
      <c r="Q21" s="101"/>
      <c r="T21" s="43"/>
      <c r="U21" s="43"/>
      <c r="V21" s="43"/>
      <c r="W21" s="44"/>
      <c r="Y21" s="41"/>
    </row>
    <row r="22" spans="16:23" ht="15.75">
      <c r="P22" s="101"/>
      <c r="Q22" s="101"/>
      <c r="T22" s="43"/>
      <c r="U22" s="43"/>
      <c r="V22" s="43"/>
      <c r="W22" s="44"/>
    </row>
    <row r="23" spans="20:24" ht="15.75">
      <c r="T23" s="43"/>
      <c r="U23" s="43"/>
      <c r="V23" s="43"/>
      <c r="W23" s="44"/>
      <c r="X23" s="41"/>
    </row>
    <row r="24" spans="10:23" ht="15.75">
      <c r="J24" s="85"/>
      <c r="K24" s="85"/>
      <c r="L24" s="85"/>
      <c r="M24" s="85"/>
      <c r="N24" s="85"/>
      <c r="O24" s="1"/>
      <c r="P24" s="2"/>
      <c r="Q24" s="85"/>
      <c r="R24" s="85"/>
      <c r="T24" s="43"/>
      <c r="U24" s="43"/>
      <c r="V24" s="43"/>
      <c r="W24" s="44"/>
    </row>
    <row r="25" spans="20:23" ht="15.75">
      <c r="T25" s="43"/>
      <c r="U25" s="43"/>
      <c r="V25" s="43"/>
      <c r="W25" s="44"/>
    </row>
    <row r="26" spans="20:23" ht="15.75">
      <c r="T26" s="43"/>
      <c r="U26" s="43"/>
      <c r="V26" s="43"/>
      <c r="W26" s="44"/>
    </row>
    <row r="27" spans="20:23" ht="15.75">
      <c r="T27" s="43"/>
      <c r="U27" s="43"/>
      <c r="V27" s="43"/>
      <c r="W27" s="44"/>
    </row>
    <row r="28" spans="20:23" ht="15.75">
      <c r="T28" s="43"/>
      <c r="U28" s="43"/>
      <c r="V28" s="43"/>
      <c r="W28" s="44"/>
    </row>
    <row r="29" spans="20:23" ht="15.75">
      <c r="T29" s="43"/>
      <c r="U29" s="43"/>
      <c r="V29" s="43"/>
      <c r="W29" s="44"/>
    </row>
    <row r="30" spans="20:23" ht="15.75">
      <c r="T30" s="43"/>
      <c r="U30" s="43"/>
      <c r="V30" s="43"/>
      <c r="W30" s="44"/>
    </row>
    <row r="31" spans="20:23" ht="15.75">
      <c r="T31" s="43"/>
      <c r="U31" s="43"/>
      <c r="V31" s="43"/>
      <c r="W31" s="44"/>
    </row>
  </sheetData>
  <sheetProtection/>
  <mergeCells count="50">
    <mergeCell ref="P21:P22"/>
    <mergeCell ref="Q21:Q22"/>
    <mergeCell ref="J24:N24"/>
    <mergeCell ref="Q24:R24"/>
    <mergeCell ref="Y11:Y13"/>
    <mergeCell ref="Z11:Z13"/>
    <mergeCell ref="L11:L13"/>
    <mergeCell ref="M11:M13"/>
    <mergeCell ref="N11:N13"/>
    <mergeCell ref="O11:O13"/>
    <mergeCell ref="A16:C16"/>
    <mergeCell ref="U18:AA18"/>
    <mergeCell ref="B19:E19"/>
    <mergeCell ref="J19:N19"/>
    <mergeCell ref="Q19:R19"/>
    <mergeCell ref="U19:AA19"/>
    <mergeCell ref="P11:P13"/>
    <mergeCell ref="Q11:Q13"/>
    <mergeCell ref="F11:F13"/>
    <mergeCell ref="G11:G13"/>
    <mergeCell ref="H11:H13"/>
    <mergeCell ref="I11:I13"/>
    <mergeCell ref="J11:J13"/>
    <mergeCell ref="K11:K13"/>
    <mergeCell ref="R8:R13"/>
    <mergeCell ref="S8:T9"/>
    <mergeCell ref="U8:U13"/>
    <mergeCell ref="V8:V13"/>
    <mergeCell ref="W8:Z10"/>
    <mergeCell ref="AA8:AA13"/>
    <mergeCell ref="S10:S13"/>
    <mergeCell ref="T10:T13"/>
    <mergeCell ref="W11:W13"/>
    <mergeCell ref="X11:X13"/>
    <mergeCell ref="F8:G10"/>
    <mergeCell ref="H8:I10"/>
    <mergeCell ref="J8:K10"/>
    <mergeCell ref="N8:O10"/>
    <mergeCell ref="P8:Q10"/>
    <mergeCell ref="L8:M10"/>
    <mergeCell ref="A1:E1"/>
    <mergeCell ref="A2:E2"/>
    <mergeCell ref="A4:AA4"/>
    <mergeCell ref="A5:AA5"/>
    <mergeCell ref="A6:AA6"/>
    <mergeCell ref="A8:A13"/>
    <mergeCell ref="B8:B13"/>
    <mergeCell ref="C8:C13"/>
    <mergeCell ref="D8:D13"/>
    <mergeCell ref="E8:E13"/>
  </mergeCells>
  <printOptions/>
  <pageMargins left="0.25" right="0.25" top="0.25" bottom="0.25" header="0.5" footer="0.5"/>
  <pageSetup horizontalDpi="600" verticalDpi="600" orientation="landscape" paperSize="9" scale="5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"/>
  <sheetViews>
    <sheetView tabSelected="1" zoomScalePageLayoutView="0" workbookViewId="0" topLeftCell="N14">
      <selection activeCell="R17" sqref="R17"/>
    </sheetView>
  </sheetViews>
  <sheetFormatPr defaultColWidth="9.00390625" defaultRowHeight="15.75"/>
  <cols>
    <col min="1" max="1" width="4.25390625" style="4" customWidth="1"/>
    <col min="2" max="2" width="14.875" style="4" customWidth="1"/>
    <col min="3" max="3" width="11.625" style="5" customWidth="1"/>
    <col min="4" max="4" width="8.125" style="6" customWidth="1"/>
    <col min="5" max="5" width="7.875" style="6" customWidth="1"/>
    <col min="6" max="6" width="7.00390625" style="4" customWidth="1"/>
    <col min="7" max="7" width="10.50390625" style="4" customWidth="1"/>
    <col min="8" max="8" width="5.00390625" style="4" customWidth="1"/>
    <col min="9" max="10" width="6.25390625" style="4" customWidth="1"/>
    <col min="11" max="11" width="9.75390625" style="4" customWidth="1"/>
    <col min="12" max="12" width="5.875" style="4" customWidth="1"/>
    <col min="13" max="13" width="11.25390625" style="4" customWidth="1"/>
    <col min="14" max="14" width="5.75390625" style="4" customWidth="1"/>
    <col min="15" max="15" width="7.625" style="4" customWidth="1"/>
    <col min="16" max="16" width="17.875" style="7" customWidth="1"/>
    <col min="17" max="17" width="21.25390625" style="7" customWidth="1"/>
    <col min="18" max="18" width="9.125" style="4" customWidth="1"/>
    <col min="19" max="19" width="11.125" style="4" customWidth="1"/>
    <col min="20" max="20" width="7.375" style="4" customWidth="1"/>
    <col min="21" max="21" width="10.75390625" style="4" customWidth="1"/>
    <col min="22" max="22" width="9.00390625" style="4" customWidth="1"/>
    <col min="23" max="23" width="13.00390625" style="4" customWidth="1"/>
    <col min="24" max="24" width="12.875" style="4" customWidth="1"/>
    <col min="25" max="25" width="12.125" style="4" customWidth="1"/>
    <col min="26" max="26" width="11.75390625" style="4" customWidth="1"/>
    <col min="27" max="27" width="7.125" style="4" customWidth="1"/>
    <col min="28" max="28" width="15.75390625" style="12" customWidth="1"/>
    <col min="29" max="30" width="9.00390625" style="4" customWidth="1"/>
    <col min="31" max="31" width="11.125" style="4" bestFit="1" customWidth="1"/>
    <col min="32" max="16384" width="9.00390625" style="4" customWidth="1"/>
  </cols>
  <sheetData>
    <row r="1" spans="1:17" s="1" customFormat="1" ht="23.25" customHeight="1">
      <c r="A1" s="85" t="s">
        <v>46</v>
      </c>
      <c r="B1" s="85"/>
      <c r="C1" s="85"/>
      <c r="D1" s="85"/>
      <c r="E1" s="85"/>
      <c r="P1" s="3"/>
      <c r="Q1" s="3"/>
    </row>
    <row r="2" spans="1:17" s="1" customFormat="1" ht="22.5" customHeight="1">
      <c r="A2" s="85" t="s">
        <v>102</v>
      </c>
      <c r="B2" s="85"/>
      <c r="C2" s="85"/>
      <c r="D2" s="85"/>
      <c r="E2" s="85"/>
      <c r="P2" s="3"/>
      <c r="Q2" s="3"/>
    </row>
    <row r="3" spans="27:28" ht="15.75">
      <c r="AA3" s="8"/>
      <c r="AB3" s="9"/>
    </row>
    <row r="4" spans="1:28" ht="17.25" customHeight="1">
      <c r="A4" s="86" t="s">
        <v>47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10"/>
    </row>
    <row r="5" spans="1:27" s="1" customFormat="1" ht="17.25" customHeight="1">
      <c r="A5" s="87" t="s">
        <v>108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</row>
    <row r="6" spans="1:27" s="11" customFormat="1" ht="15" customHeight="1">
      <c r="A6" s="88" t="s">
        <v>107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</row>
    <row r="7" ht="15.75"/>
    <row r="8" spans="1:28" s="15" customFormat="1" ht="24" customHeight="1">
      <c r="A8" s="89" t="s">
        <v>48</v>
      </c>
      <c r="B8" s="89" t="s">
        <v>49</v>
      </c>
      <c r="C8" s="90" t="s">
        <v>50</v>
      </c>
      <c r="D8" s="89" t="s">
        <v>51</v>
      </c>
      <c r="E8" s="89" t="s">
        <v>52</v>
      </c>
      <c r="F8" s="89" t="s">
        <v>53</v>
      </c>
      <c r="G8" s="89"/>
      <c r="H8" s="89" t="s">
        <v>54</v>
      </c>
      <c r="I8" s="89"/>
      <c r="J8" s="89" t="s">
        <v>55</v>
      </c>
      <c r="K8" s="89"/>
      <c r="L8" s="89" t="s">
        <v>56</v>
      </c>
      <c r="M8" s="89"/>
      <c r="N8" s="89" t="s">
        <v>57</v>
      </c>
      <c r="O8" s="89"/>
      <c r="P8" s="89" t="s">
        <v>58</v>
      </c>
      <c r="Q8" s="89"/>
      <c r="R8" s="89" t="s">
        <v>59</v>
      </c>
      <c r="S8" s="89" t="s">
        <v>60</v>
      </c>
      <c r="T8" s="89"/>
      <c r="U8" s="89" t="s">
        <v>61</v>
      </c>
      <c r="V8" s="89" t="s">
        <v>62</v>
      </c>
      <c r="W8" s="89" t="s">
        <v>63</v>
      </c>
      <c r="X8" s="89"/>
      <c r="Y8" s="89"/>
      <c r="Z8" s="89"/>
      <c r="AA8" s="89" t="s">
        <v>64</v>
      </c>
      <c r="AB8" s="14"/>
    </row>
    <row r="9" spans="1:28" s="15" customFormat="1" ht="36" customHeight="1">
      <c r="A9" s="89"/>
      <c r="B9" s="89"/>
      <c r="C9" s="90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14"/>
    </row>
    <row r="10" spans="1:28" s="15" customFormat="1" ht="9.75" customHeight="1">
      <c r="A10" s="89"/>
      <c r="B10" s="89"/>
      <c r="C10" s="90"/>
      <c r="D10" s="89"/>
      <c r="E10" s="89"/>
      <c r="F10" s="89"/>
      <c r="G10" s="89"/>
      <c r="H10" s="89"/>
      <c r="I10" s="89"/>
      <c r="J10" s="89"/>
      <c r="K10" s="89"/>
      <c r="L10" s="102"/>
      <c r="M10" s="102"/>
      <c r="N10" s="89"/>
      <c r="O10" s="89"/>
      <c r="P10" s="89"/>
      <c r="Q10" s="89"/>
      <c r="R10" s="89"/>
      <c r="S10" s="89" t="s">
        <v>65</v>
      </c>
      <c r="T10" s="89" t="s">
        <v>66</v>
      </c>
      <c r="U10" s="89"/>
      <c r="V10" s="89"/>
      <c r="W10" s="89"/>
      <c r="X10" s="89"/>
      <c r="Y10" s="89"/>
      <c r="Z10" s="89"/>
      <c r="AA10" s="89"/>
      <c r="AB10" s="14"/>
    </row>
    <row r="11" spans="1:28" s="15" customFormat="1" ht="36" customHeight="1">
      <c r="A11" s="89"/>
      <c r="B11" s="89"/>
      <c r="C11" s="90"/>
      <c r="D11" s="89"/>
      <c r="E11" s="89"/>
      <c r="F11" s="89" t="s">
        <v>3</v>
      </c>
      <c r="G11" s="89" t="s">
        <v>67</v>
      </c>
      <c r="H11" s="89" t="s">
        <v>68</v>
      </c>
      <c r="I11" s="89" t="s">
        <v>67</v>
      </c>
      <c r="J11" s="89" t="s">
        <v>69</v>
      </c>
      <c r="K11" s="89" t="s">
        <v>67</v>
      </c>
      <c r="L11" s="89" t="s">
        <v>69</v>
      </c>
      <c r="M11" s="89" t="s">
        <v>67</v>
      </c>
      <c r="N11" s="89" t="s">
        <v>68</v>
      </c>
      <c r="O11" s="89" t="s">
        <v>67</v>
      </c>
      <c r="P11" s="89" t="s">
        <v>68</v>
      </c>
      <c r="Q11" s="89" t="s">
        <v>67</v>
      </c>
      <c r="R11" s="89"/>
      <c r="S11" s="89"/>
      <c r="T11" s="89"/>
      <c r="U11" s="89"/>
      <c r="V11" s="89"/>
      <c r="W11" s="89" t="s">
        <v>70</v>
      </c>
      <c r="X11" s="89" t="s">
        <v>71</v>
      </c>
      <c r="Y11" s="89" t="s">
        <v>72</v>
      </c>
      <c r="Z11" s="89" t="s">
        <v>73</v>
      </c>
      <c r="AA11" s="89"/>
      <c r="AB11" s="14"/>
    </row>
    <row r="12" spans="1:28" s="15" customFormat="1" ht="15" customHeight="1">
      <c r="A12" s="89"/>
      <c r="B12" s="89"/>
      <c r="C12" s="90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98"/>
      <c r="X12" s="89"/>
      <c r="Y12" s="89"/>
      <c r="Z12" s="89"/>
      <c r="AA12" s="89"/>
      <c r="AB12" s="14"/>
    </row>
    <row r="13" spans="1:28" s="15" customFormat="1" ht="166.5" customHeight="1">
      <c r="A13" s="89"/>
      <c r="B13" s="89"/>
      <c r="C13" s="90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98"/>
      <c r="X13" s="89"/>
      <c r="Y13" s="89"/>
      <c r="Z13" s="89"/>
      <c r="AA13" s="89"/>
      <c r="AB13" s="14"/>
    </row>
    <row r="14" spans="1:28" ht="21" customHeight="1">
      <c r="A14" s="17"/>
      <c r="B14" s="17" t="s">
        <v>74</v>
      </c>
      <c r="C14" s="17">
        <v>1</v>
      </c>
      <c r="D14" s="17">
        <v>2</v>
      </c>
      <c r="E14" s="17">
        <v>3</v>
      </c>
      <c r="F14" s="17">
        <v>4</v>
      </c>
      <c r="G14" s="17">
        <v>5</v>
      </c>
      <c r="H14" s="17">
        <v>6</v>
      </c>
      <c r="I14" s="17">
        <v>7</v>
      </c>
      <c r="J14" s="17">
        <v>8</v>
      </c>
      <c r="K14" s="17">
        <v>9</v>
      </c>
      <c r="L14" s="17">
        <v>10</v>
      </c>
      <c r="M14" s="17">
        <v>11</v>
      </c>
      <c r="N14" s="17">
        <v>12</v>
      </c>
      <c r="O14" s="13">
        <v>13</v>
      </c>
      <c r="P14" s="13">
        <v>14</v>
      </c>
      <c r="Q14" s="17">
        <v>15</v>
      </c>
      <c r="R14" s="17">
        <v>16</v>
      </c>
      <c r="S14" s="17">
        <v>17</v>
      </c>
      <c r="T14" s="17">
        <v>18</v>
      </c>
      <c r="U14" s="17">
        <v>19</v>
      </c>
      <c r="V14" s="17">
        <v>20</v>
      </c>
      <c r="W14" s="17">
        <v>21</v>
      </c>
      <c r="X14" s="17">
        <v>22</v>
      </c>
      <c r="Y14" s="17">
        <v>23</v>
      </c>
      <c r="Z14" s="17">
        <v>24</v>
      </c>
      <c r="AA14" s="17">
        <v>25</v>
      </c>
      <c r="AB14" s="18"/>
    </row>
    <row r="15" spans="1:28" s="32" customFormat="1" ht="204" customHeight="1">
      <c r="A15" s="16">
        <v>1</v>
      </c>
      <c r="B15" s="19" t="s">
        <v>89</v>
      </c>
      <c r="C15" s="20" t="s">
        <v>90</v>
      </c>
      <c r="D15" s="21" t="s">
        <v>105</v>
      </c>
      <c r="E15" s="16" t="s">
        <v>77</v>
      </c>
      <c r="F15" s="16">
        <v>4.06</v>
      </c>
      <c r="G15" s="20" t="s">
        <v>91</v>
      </c>
      <c r="H15" s="16"/>
      <c r="I15" s="22"/>
      <c r="J15" s="23">
        <v>0.36</v>
      </c>
      <c r="K15" s="24" t="s">
        <v>92</v>
      </c>
      <c r="L15" s="25">
        <v>0.14</v>
      </c>
      <c r="M15" s="20" t="s">
        <v>92</v>
      </c>
      <c r="N15" s="26"/>
      <c r="O15" s="26"/>
      <c r="P15" s="42" t="s">
        <v>95</v>
      </c>
      <c r="Q15" s="45" t="s">
        <v>93</v>
      </c>
      <c r="R15" s="27">
        <v>7932418</v>
      </c>
      <c r="S15" s="28" t="s">
        <v>104</v>
      </c>
      <c r="T15" s="28"/>
      <c r="U15" s="20" t="s">
        <v>94</v>
      </c>
      <c r="V15" s="29" t="str">
        <f>IF(AND(C15&gt;0,U15&gt;0),IF(MONTH(U15)&gt;=MONTH(C15),YEAR(U15)-YEAR(C15)&amp;" tuổi "&amp;MONTH(U15)-MONTH(C15)-IF(DAY(U15)&lt;DAY(C15),IF(MONTH(U15)&gt;MONTH(C15),1,0),0)&amp;" tháng",YEAR(U15)-YEAR(C15)-1&amp;" tuổi "&amp;MONTH(U15)-MONTH(C15)+12-IF(DAY(U15)&lt;DAY(C15),1,0)&amp;" tháng"),0)</f>
        <v>55 tuổi 1 tháng</v>
      </c>
      <c r="W15" s="30">
        <f>SUM(X15:Z15)</f>
        <v>222107704</v>
      </c>
      <c r="X15" s="29">
        <f>IF(V15&gt;0,IF(1*MID(V15,8,3)&gt;0,(IF(LEFT(V15,2)*1&lt;55,55,60)-LEFT(V15,2)-1)*3+IF(MID(V15,8,3)*1&gt;=6,1,2),(IF(LEFT(V15,2)*1&lt;55,55,60)-LEFT(V15,2))*3)*R15,0)</f>
        <v>111053852</v>
      </c>
      <c r="Y15" s="29">
        <f>5*R15</f>
        <v>39662090</v>
      </c>
      <c r="Z15" s="29">
        <f>IF(S15&gt;0,IF(LEFT(S15,2)*1&gt;=20,(LEFT(S15,2)*1-20+IF(MID(S15,7,3)*1&gt;6,1,IF(MID(S15,7,3)*1&gt;=3,0.5,0)))*R15/2,0),0)</f>
        <v>71391762</v>
      </c>
      <c r="AA15" s="16" t="s">
        <v>78</v>
      </c>
      <c r="AB15" s="31"/>
    </row>
    <row r="16" spans="1:30" s="36" customFormat="1" ht="32.25" customHeight="1">
      <c r="A16" s="99" t="s">
        <v>79</v>
      </c>
      <c r="B16" s="99"/>
      <c r="C16" s="99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>
        <f>SUM(R15:R15)</f>
        <v>7932418</v>
      </c>
      <c r="S16" s="34"/>
      <c r="T16" s="34"/>
      <c r="U16" s="34"/>
      <c r="V16" s="34"/>
      <c r="W16" s="34">
        <f>SUM(W15:W15)</f>
        <v>222107704</v>
      </c>
      <c r="X16" s="34">
        <f>SUM(X15:X15)</f>
        <v>111053852</v>
      </c>
      <c r="Y16" s="34">
        <f>SUM(Y15:Y15)</f>
        <v>39662090</v>
      </c>
      <c r="Z16" s="34">
        <f>SUM(Z15:Z15)</f>
        <v>71391762</v>
      </c>
      <c r="AA16" s="33"/>
      <c r="AB16" s="35"/>
      <c r="AC16" s="35"/>
      <c r="AD16" s="35"/>
    </row>
    <row r="17" ht="15.75"/>
    <row r="18" spans="1:31" ht="20.25" customHeight="1">
      <c r="A18" s="6"/>
      <c r="D18" s="4"/>
      <c r="P18" s="37"/>
      <c r="Q18" s="37"/>
      <c r="U18" s="87" t="s">
        <v>80</v>
      </c>
      <c r="V18" s="87"/>
      <c r="W18" s="87"/>
      <c r="X18" s="87"/>
      <c r="Y18" s="87"/>
      <c r="Z18" s="87"/>
      <c r="AA18" s="87"/>
      <c r="AB18" s="4"/>
      <c r="AE18" s="38"/>
    </row>
    <row r="19" spans="1:27" s="36" customFormat="1" ht="30" customHeight="1">
      <c r="A19" s="39"/>
      <c r="B19" s="100"/>
      <c r="C19" s="100"/>
      <c r="D19" s="100"/>
      <c r="E19" s="100"/>
      <c r="J19" s="100" t="s">
        <v>81</v>
      </c>
      <c r="K19" s="100"/>
      <c r="L19" s="100"/>
      <c r="M19" s="100"/>
      <c r="N19" s="100"/>
      <c r="P19" s="40"/>
      <c r="Q19" s="100" t="s">
        <v>82</v>
      </c>
      <c r="R19" s="100"/>
      <c r="U19" s="100" t="s">
        <v>83</v>
      </c>
      <c r="V19" s="100"/>
      <c r="W19" s="100"/>
      <c r="X19" s="100"/>
      <c r="Y19" s="100"/>
      <c r="Z19" s="100"/>
      <c r="AA19" s="100"/>
    </row>
    <row r="20" spans="20:23" ht="15.75">
      <c r="T20" s="43"/>
      <c r="U20" s="43"/>
      <c r="V20" s="43"/>
      <c r="W20" s="44"/>
    </row>
    <row r="21" spans="7:25" ht="15.75">
      <c r="G21" s="6"/>
      <c r="P21" s="101"/>
      <c r="Q21" s="101"/>
      <c r="T21" s="43"/>
      <c r="U21" s="43"/>
      <c r="V21" s="43"/>
      <c r="W21" s="44"/>
      <c r="Y21" s="41"/>
    </row>
    <row r="22" spans="16:23" ht="15.75">
      <c r="P22" s="101"/>
      <c r="Q22" s="101"/>
      <c r="T22" s="43"/>
      <c r="U22" s="43"/>
      <c r="V22" s="43"/>
      <c r="W22" s="44"/>
    </row>
    <row r="23" spans="20:24" ht="15.75">
      <c r="T23" s="43"/>
      <c r="U23" s="43"/>
      <c r="V23" s="43"/>
      <c r="W23" s="44"/>
      <c r="X23" s="41"/>
    </row>
    <row r="24" spans="10:23" ht="15.75">
      <c r="J24" s="85"/>
      <c r="K24" s="85"/>
      <c r="L24" s="85"/>
      <c r="M24" s="85"/>
      <c r="N24" s="85"/>
      <c r="O24" s="1"/>
      <c r="P24" s="2"/>
      <c r="Q24" s="85"/>
      <c r="R24" s="85"/>
      <c r="T24" s="43"/>
      <c r="U24" s="43"/>
      <c r="V24" s="43"/>
      <c r="W24" s="44"/>
    </row>
    <row r="25" spans="20:23" ht="15.75">
      <c r="T25" s="43"/>
      <c r="U25" s="43"/>
      <c r="V25" s="43"/>
      <c r="W25" s="44"/>
    </row>
    <row r="26" spans="20:23" ht="15.75">
      <c r="T26" s="43"/>
      <c r="U26" s="43"/>
      <c r="V26" s="43"/>
      <c r="W26" s="44"/>
    </row>
    <row r="27" spans="20:23" ht="15.75">
      <c r="T27" s="43"/>
      <c r="U27" s="43"/>
      <c r="V27" s="43"/>
      <c r="W27" s="44"/>
    </row>
    <row r="28" spans="20:23" ht="15.75">
      <c r="T28" s="43"/>
      <c r="U28" s="43"/>
      <c r="V28" s="43"/>
      <c r="W28" s="44"/>
    </row>
    <row r="29" spans="20:23" ht="15.75">
      <c r="T29" s="43"/>
      <c r="U29" s="43"/>
      <c r="V29" s="43"/>
      <c r="W29" s="44"/>
    </row>
    <row r="30" spans="20:23" ht="15.75">
      <c r="T30" s="43"/>
      <c r="U30" s="43"/>
      <c r="V30" s="43"/>
      <c r="W30" s="44"/>
    </row>
    <row r="31" spans="20:23" ht="15.75">
      <c r="T31" s="43"/>
      <c r="U31" s="43"/>
      <c r="V31" s="43"/>
      <c r="W31" s="44"/>
    </row>
  </sheetData>
  <sheetProtection/>
  <mergeCells count="51">
    <mergeCell ref="P21:P22"/>
    <mergeCell ref="Q21:Q22"/>
    <mergeCell ref="J24:N24"/>
    <mergeCell ref="Q24:R24"/>
    <mergeCell ref="Y11:Y13"/>
    <mergeCell ref="Z11:Z13"/>
    <mergeCell ref="L11:L13"/>
    <mergeCell ref="M11:M13"/>
    <mergeCell ref="N11:N13"/>
    <mergeCell ref="O11:O13"/>
    <mergeCell ref="A16:C16"/>
    <mergeCell ref="U18:AA18"/>
    <mergeCell ref="B19:E19"/>
    <mergeCell ref="J19:N19"/>
    <mergeCell ref="Q19:R19"/>
    <mergeCell ref="U19:AA19"/>
    <mergeCell ref="P11:P13"/>
    <mergeCell ref="Q11:Q13"/>
    <mergeCell ref="F11:F13"/>
    <mergeCell ref="G11:G13"/>
    <mergeCell ref="H11:H13"/>
    <mergeCell ref="I11:I13"/>
    <mergeCell ref="J11:J13"/>
    <mergeCell ref="K11:K13"/>
    <mergeCell ref="R8:R13"/>
    <mergeCell ref="S8:T9"/>
    <mergeCell ref="U8:U13"/>
    <mergeCell ref="V8:V13"/>
    <mergeCell ref="W8:Z10"/>
    <mergeCell ref="AA8:AA13"/>
    <mergeCell ref="S10:S13"/>
    <mergeCell ref="T10:T13"/>
    <mergeCell ref="W11:W13"/>
    <mergeCell ref="X11:X13"/>
    <mergeCell ref="F8:G10"/>
    <mergeCell ref="H8:I10"/>
    <mergeCell ref="J8:K10"/>
    <mergeCell ref="L8:M9"/>
    <mergeCell ref="N8:O10"/>
    <mergeCell ref="P8:Q10"/>
    <mergeCell ref="L10:M10"/>
    <mergeCell ref="A1:E1"/>
    <mergeCell ref="A2:E2"/>
    <mergeCell ref="A4:AA4"/>
    <mergeCell ref="A5:AA5"/>
    <mergeCell ref="A6:AA6"/>
    <mergeCell ref="A8:A13"/>
    <mergeCell ref="B8:B13"/>
    <mergeCell ref="C8:C13"/>
    <mergeCell ref="D8:D13"/>
    <mergeCell ref="E8:E13"/>
  </mergeCells>
  <printOptions/>
  <pageMargins left="0.25" right="0.25" top="0.25" bottom="0.5" header="0.5" footer="0.5"/>
  <pageSetup horizontalDpi="600" verticalDpi="600" orientation="landscape" paperSize="9" scale="5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ts83dnk</dc:creator>
  <cp:keywords/>
  <dc:description/>
  <cp:lastModifiedBy>Administrator</cp:lastModifiedBy>
  <cp:lastPrinted>2020-06-16T04:58:18Z</cp:lastPrinted>
  <dcterms:created xsi:type="dcterms:W3CDTF">2015-07-06T08:46:09Z</dcterms:created>
  <dcterms:modified xsi:type="dcterms:W3CDTF">2020-06-19T06:08:57Z</dcterms:modified>
  <cp:category/>
  <cp:version/>
  <cp:contentType/>
  <cp:contentStatus/>
</cp:coreProperties>
</file>